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rstkad\Documents\Výroční zprávy\2017\"/>
    </mc:Choice>
  </mc:AlternateContent>
  <bookViews>
    <workbookView xWindow="0" yWindow="0" windowWidth="28800" windowHeight="12300" tabRatio="803"/>
  </bookViews>
  <sheets>
    <sheet name="Metodika" sheetId="76"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sheetId="21" r:id="rId15"/>
    <sheet name="6.2" sheetId="22" r:id="rId16"/>
    <sheet name="6.3" sheetId="23" r:id="rId17"/>
    <sheet name="6.4 po VŠ" sheetId="71" r:id="rId18"/>
    <sheet name="6.4 souhrn" sheetId="72" r:id="rId19"/>
    <sheet name="6.5" sheetId="24" r:id="rId20"/>
    <sheet name="6.6" sheetId="26" r:id="rId21"/>
    <sheet name="7.1" sheetId="61" r:id="rId22"/>
    <sheet name="7.2" sheetId="75" r:id="rId23"/>
    <sheet name="7.3" sheetId="58" r:id="rId24"/>
    <sheet name="8.1" sheetId="36" r:id="rId25"/>
    <sheet name="8.2" sheetId="57" r:id="rId26"/>
    <sheet name="8.3" sheetId="38" r:id="rId27"/>
    <sheet name="8.4" sheetId="40" r:id="rId28"/>
    <sheet name="12.1" sheetId="30" r:id="rId29"/>
    <sheet name="12.2" sheetId="31" r:id="rId30"/>
    <sheet name="12.3" sheetId="49" r:id="rId31"/>
    <sheet name="12.3 MU" sheetId="74" r:id="rId32"/>
  </sheets>
  <definedNames>
    <definedName name="_xlnm.Print_Area" localSheetId="0">Metodika!$A$1:$B$40</definedName>
  </definedNames>
  <calcPr calcId="152511"/>
</workbook>
</file>

<file path=xl/calcChain.xml><?xml version="1.0" encoding="utf-8"?>
<calcChain xmlns="http://schemas.openxmlformats.org/spreadsheetml/2006/main">
  <c r="C950" i="49" l="1"/>
  <c r="B950" i="49"/>
  <c r="C920" i="49"/>
  <c r="B920" i="49"/>
  <c r="C882" i="49"/>
  <c r="B882" i="49"/>
  <c r="C872" i="49"/>
  <c r="B872" i="49"/>
  <c r="E871" i="49"/>
  <c r="E870" i="49"/>
  <c r="E869" i="49"/>
  <c r="E868" i="49"/>
  <c r="E867" i="49"/>
  <c r="E866" i="49"/>
  <c r="C852" i="49"/>
  <c r="B852" i="49"/>
  <c r="C838" i="49"/>
  <c r="B838" i="49"/>
  <c r="C787" i="49"/>
  <c r="B787" i="49"/>
  <c r="C649" i="49"/>
  <c r="B649" i="49"/>
  <c r="C639" i="49"/>
  <c r="B639" i="49"/>
  <c r="C584" i="49"/>
  <c r="B584" i="49"/>
  <c r="E584" i="49" s="1"/>
  <c r="C567" i="49"/>
  <c r="C552" i="49"/>
  <c r="B552" i="49"/>
  <c r="B574" i="49" s="1"/>
  <c r="C548" i="49"/>
  <c r="C543" i="49"/>
  <c r="B543" i="49"/>
  <c r="C532" i="49"/>
  <c r="B532" i="49"/>
  <c r="C470" i="49"/>
  <c r="B470" i="49"/>
  <c r="C433" i="49"/>
  <c r="B433" i="49"/>
  <c r="C358" i="49"/>
  <c r="B358" i="49"/>
  <c r="C203" i="49"/>
  <c r="B203" i="49"/>
  <c r="C140" i="49"/>
  <c r="B140" i="49"/>
  <c r="E116" i="49"/>
  <c r="C116" i="49"/>
  <c r="B116" i="49"/>
  <c r="C15" i="49"/>
  <c r="B15" i="49"/>
  <c r="J4" i="71"/>
  <c r="J5" i="71"/>
  <c r="J6" i="71"/>
  <c r="J7" i="71"/>
  <c r="J13" i="71" s="1"/>
  <c r="J15" i="71" s="1"/>
  <c r="J8" i="71"/>
  <c r="J9" i="71"/>
  <c r="J10" i="71"/>
  <c r="J11" i="71"/>
  <c r="B12" i="71"/>
  <c r="C12" i="71"/>
  <c r="D12" i="71"/>
  <c r="E12" i="71"/>
  <c r="E14" i="71" s="1"/>
  <c r="F12" i="71"/>
  <c r="H12" i="71"/>
  <c r="I12" i="71"/>
  <c r="J12" i="71"/>
  <c r="J14" i="71" s="1"/>
  <c r="B13" i="71"/>
  <c r="C13" i="71"/>
  <c r="D13" i="71"/>
  <c r="E13" i="71"/>
  <c r="E15" i="71" s="1"/>
  <c r="F13" i="71"/>
  <c r="G13" i="71"/>
  <c r="H13" i="71"/>
  <c r="I13" i="71"/>
  <c r="I15" i="71" s="1"/>
  <c r="B14" i="71"/>
  <c r="C14" i="71"/>
  <c r="D14" i="71"/>
  <c r="F14" i="71"/>
  <c r="G14" i="71"/>
  <c r="H14" i="71"/>
  <c r="I14" i="71"/>
  <c r="B15" i="71"/>
  <c r="C15" i="71"/>
  <c r="D15" i="71"/>
  <c r="F15" i="71"/>
  <c r="G15" i="71"/>
  <c r="H15" i="71"/>
  <c r="J23" i="71"/>
  <c r="J24" i="71"/>
  <c r="J28" i="71"/>
  <c r="J29" i="71"/>
  <c r="J30" i="71"/>
  <c r="J31" i="71"/>
  <c r="J32" i="71"/>
  <c r="J33" i="71"/>
  <c r="J34" i="71"/>
  <c r="J35" i="71"/>
  <c r="J36" i="71"/>
  <c r="J37" i="71"/>
  <c r="J38" i="71"/>
  <c r="J39" i="71"/>
  <c r="J40" i="71"/>
  <c r="J41" i="71"/>
  <c r="J42" i="71"/>
  <c r="D43" i="71"/>
  <c r="F43" i="71"/>
  <c r="G43" i="71"/>
  <c r="J43" i="71"/>
  <c r="C44" i="71"/>
  <c r="J44" i="71" s="1"/>
  <c r="B45" i="71"/>
  <c r="C45" i="71"/>
  <c r="C47" i="71" s="1"/>
  <c r="D45" i="71"/>
  <c r="E45" i="71"/>
  <c r="G45" i="71"/>
  <c r="H45" i="71"/>
  <c r="H47" i="71" s="1"/>
  <c r="I45" i="71"/>
  <c r="B46" i="71"/>
  <c r="C46" i="71"/>
  <c r="J46" i="71" s="1"/>
  <c r="D46" i="71"/>
  <c r="E46" i="71"/>
  <c r="F46" i="71"/>
  <c r="G46" i="71"/>
  <c r="H46" i="71"/>
  <c r="I46" i="71"/>
  <c r="B47" i="71"/>
  <c r="D47" i="71"/>
  <c r="E47" i="71"/>
  <c r="F47" i="71"/>
  <c r="G47" i="71"/>
  <c r="I47" i="71"/>
  <c r="J51" i="71"/>
  <c r="J52" i="71"/>
  <c r="J53" i="71"/>
  <c r="J54" i="71"/>
  <c r="J76" i="71" s="1"/>
  <c r="J78" i="71" s="1"/>
  <c r="J55" i="71"/>
  <c r="J75" i="71" s="1"/>
  <c r="J77" i="71" s="1"/>
  <c r="J56" i="71"/>
  <c r="J57" i="71"/>
  <c r="J58" i="71"/>
  <c r="J59" i="71"/>
  <c r="J60" i="71"/>
  <c r="J61" i="71"/>
  <c r="J62" i="71"/>
  <c r="J63" i="71"/>
  <c r="J64" i="71"/>
  <c r="J65" i="71"/>
  <c r="J66" i="71"/>
  <c r="J67" i="71"/>
  <c r="J68" i="71"/>
  <c r="B75" i="71"/>
  <c r="C75" i="71"/>
  <c r="D75" i="71"/>
  <c r="E75" i="71"/>
  <c r="F75" i="71"/>
  <c r="H75" i="71"/>
  <c r="H77" i="71" s="1"/>
  <c r="I75" i="71"/>
  <c r="I77" i="71" s="1"/>
  <c r="B76" i="71"/>
  <c r="C76" i="71"/>
  <c r="C78" i="71" s="1"/>
  <c r="D76" i="71"/>
  <c r="D78" i="71" s="1"/>
  <c r="E76" i="71"/>
  <c r="F76" i="71"/>
  <c r="H76" i="71"/>
  <c r="H78" i="71" s="1"/>
  <c r="I76" i="71"/>
  <c r="I78" i="71" s="1"/>
  <c r="B77" i="71"/>
  <c r="C77" i="71"/>
  <c r="D77" i="71"/>
  <c r="E77" i="71"/>
  <c r="F77" i="71"/>
  <c r="G77" i="71"/>
  <c r="B78" i="71"/>
  <c r="E78" i="71"/>
  <c r="F78" i="71"/>
  <c r="G78" i="71"/>
  <c r="J82" i="71"/>
  <c r="J83" i="71"/>
  <c r="J84" i="71"/>
  <c r="J85" i="71"/>
  <c r="J89" i="71" s="1"/>
  <c r="J91" i="71" s="1"/>
  <c r="J86" i="71"/>
  <c r="J88" i="71" s="1"/>
  <c r="J90" i="71" s="1"/>
  <c r="J87" i="71"/>
  <c r="B88" i="71"/>
  <c r="C88" i="71"/>
  <c r="C90" i="71" s="1"/>
  <c r="D88" i="71"/>
  <c r="D90" i="71" s="1"/>
  <c r="E88" i="71"/>
  <c r="F88" i="71"/>
  <c r="H88" i="71"/>
  <c r="H90" i="71" s="1"/>
  <c r="I88" i="71"/>
  <c r="I90" i="71" s="1"/>
  <c r="B89" i="71"/>
  <c r="C89" i="71"/>
  <c r="C91" i="71" s="1"/>
  <c r="D89" i="71"/>
  <c r="D91" i="71" s="1"/>
  <c r="E89" i="71"/>
  <c r="F89" i="71"/>
  <c r="G89" i="71"/>
  <c r="G91" i="71" s="1"/>
  <c r="H89" i="71"/>
  <c r="H91" i="71" s="1"/>
  <c r="I89" i="71"/>
  <c r="B90" i="71"/>
  <c r="E90" i="71"/>
  <c r="F90" i="71"/>
  <c r="G90" i="71"/>
  <c r="B91" i="71"/>
  <c r="E91" i="71"/>
  <c r="F91" i="71"/>
  <c r="I91" i="71"/>
  <c r="J95" i="71"/>
  <c r="J96" i="71"/>
  <c r="J97" i="71"/>
  <c r="J113" i="71" s="1"/>
  <c r="J115" i="71" s="1"/>
  <c r="J98" i="71"/>
  <c r="J99" i="71"/>
  <c r="J100" i="71"/>
  <c r="J101" i="71"/>
  <c r="J102" i="71"/>
  <c r="J103" i="71"/>
  <c r="J104" i="71"/>
  <c r="J105" i="71"/>
  <c r="J106" i="71"/>
  <c r="J107" i="71"/>
  <c r="J108" i="71"/>
  <c r="J109" i="71"/>
  <c r="J110" i="71"/>
  <c r="J111" i="71"/>
  <c r="J112" i="71"/>
  <c r="B113" i="71"/>
  <c r="C113" i="71"/>
  <c r="D113" i="71"/>
  <c r="E113" i="71"/>
  <c r="F113" i="71"/>
  <c r="H113" i="71"/>
  <c r="H115" i="71" s="1"/>
  <c r="I113" i="71"/>
  <c r="B114" i="71"/>
  <c r="B116" i="71" s="1"/>
  <c r="C114" i="71"/>
  <c r="C116" i="71" s="1"/>
  <c r="D114" i="71"/>
  <c r="E114" i="71"/>
  <c r="F114" i="71"/>
  <c r="F116" i="71" s="1"/>
  <c r="H114" i="71"/>
  <c r="H116" i="71" s="1"/>
  <c r="I114" i="71"/>
  <c r="J114" i="71"/>
  <c r="B115" i="71"/>
  <c r="C115" i="71"/>
  <c r="D115" i="71"/>
  <c r="E115" i="71"/>
  <c r="F115" i="71"/>
  <c r="G115" i="71"/>
  <c r="I115" i="71"/>
  <c r="D116" i="71"/>
  <c r="E116" i="71"/>
  <c r="G116" i="71"/>
  <c r="I116" i="71"/>
  <c r="J116" i="71"/>
  <c r="J120" i="71"/>
  <c r="J121" i="71"/>
  <c r="J122" i="71"/>
  <c r="J123" i="71"/>
  <c r="J124" i="71"/>
  <c r="J125" i="71"/>
  <c r="J126" i="71"/>
  <c r="J127" i="71"/>
  <c r="J128" i="71"/>
  <c r="J129" i="71"/>
  <c r="J130" i="71"/>
  <c r="J131" i="71"/>
  <c r="J132" i="71"/>
  <c r="J133" i="71"/>
  <c r="J134" i="71"/>
  <c r="J135" i="71"/>
  <c r="J136" i="71"/>
  <c r="J137" i="71"/>
  <c r="J138" i="71"/>
  <c r="J139" i="71"/>
  <c r="J140" i="71"/>
  <c r="J141" i="71"/>
  <c r="B142" i="71"/>
  <c r="J142" i="71" s="1"/>
  <c r="C142" i="71"/>
  <c r="D142" i="71"/>
  <c r="E142" i="71"/>
  <c r="F142" i="71"/>
  <c r="H142" i="71"/>
  <c r="H144" i="71" s="1"/>
  <c r="J144" i="71" s="1"/>
  <c r="I142" i="71"/>
  <c r="B143" i="71"/>
  <c r="B145" i="71" s="1"/>
  <c r="C143" i="71"/>
  <c r="C145" i="71" s="1"/>
  <c r="D143" i="71"/>
  <c r="E143" i="71"/>
  <c r="F143" i="71"/>
  <c r="F145" i="71" s="1"/>
  <c r="H143" i="71"/>
  <c r="H145" i="71" s="1"/>
  <c r="I143" i="71"/>
  <c r="B144" i="71"/>
  <c r="C144" i="71"/>
  <c r="D144" i="71"/>
  <c r="E144" i="71"/>
  <c r="F144" i="71"/>
  <c r="G144" i="71"/>
  <c r="I144" i="71"/>
  <c r="D145" i="71"/>
  <c r="E145" i="71"/>
  <c r="G145" i="71"/>
  <c r="I145" i="71"/>
  <c r="J181" i="71"/>
  <c r="J182" i="71"/>
  <c r="J183" i="71"/>
  <c r="J184" i="71"/>
  <c r="J185" i="71"/>
  <c r="J186" i="71"/>
  <c r="J187" i="71"/>
  <c r="J188" i="71"/>
  <c r="J189" i="71"/>
  <c r="J190" i="71"/>
  <c r="J191" i="71"/>
  <c r="J192" i="71"/>
  <c r="J193" i="71"/>
  <c r="J194" i="71"/>
  <c r="J195" i="71"/>
  <c r="J196" i="71"/>
  <c r="B197" i="71"/>
  <c r="C197" i="71"/>
  <c r="D197" i="71"/>
  <c r="J197" i="71" s="1"/>
  <c r="E197" i="71"/>
  <c r="F197" i="71"/>
  <c r="H197" i="71"/>
  <c r="I197" i="71"/>
  <c r="I199" i="71" s="1"/>
  <c r="B198" i="71"/>
  <c r="C198" i="71"/>
  <c r="D198" i="71"/>
  <c r="J198" i="71" s="1"/>
  <c r="J200" i="71" s="1"/>
  <c r="E198" i="71"/>
  <c r="E200" i="71" s="1"/>
  <c r="F198" i="71"/>
  <c r="H198" i="71"/>
  <c r="I198" i="71"/>
  <c r="I200" i="71" s="1"/>
  <c r="B199" i="71"/>
  <c r="C199" i="71"/>
  <c r="D199" i="71"/>
  <c r="J199" i="71" s="1"/>
  <c r="E199" i="71"/>
  <c r="F199" i="71"/>
  <c r="G199" i="71"/>
  <c r="H199" i="71"/>
  <c r="B200" i="71"/>
  <c r="C200" i="71"/>
  <c r="F200" i="71"/>
  <c r="G200" i="71"/>
  <c r="H200" i="71"/>
  <c r="J204" i="71"/>
  <c r="J205" i="71"/>
  <c r="J206" i="71"/>
  <c r="J207" i="71"/>
  <c r="J208" i="71"/>
  <c r="J209" i="71"/>
  <c r="J210" i="71"/>
  <c r="J211" i="71"/>
  <c r="J212" i="71"/>
  <c r="J214" i="71" s="1"/>
  <c r="J216" i="71" s="1"/>
  <c r="J213" i="71"/>
  <c r="B214" i="71"/>
  <c r="C214" i="71"/>
  <c r="D214" i="71"/>
  <c r="E214" i="71"/>
  <c r="F214" i="71"/>
  <c r="H214" i="71"/>
  <c r="I214" i="71"/>
  <c r="I216" i="71" s="1"/>
  <c r="B215" i="71"/>
  <c r="C215" i="71"/>
  <c r="D215" i="71"/>
  <c r="D217" i="71" s="1"/>
  <c r="E215" i="71"/>
  <c r="E217" i="71" s="1"/>
  <c r="F215" i="71"/>
  <c r="H215" i="71"/>
  <c r="I215" i="71"/>
  <c r="I217" i="71" s="1"/>
  <c r="J215" i="71"/>
  <c r="J217" i="71" s="1"/>
  <c r="B216" i="71"/>
  <c r="C216" i="71"/>
  <c r="D216" i="71"/>
  <c r="E216" i="71"/>
  <c r="F216" i="71"/>
  <c r="G216" i="71"/>
  <c r="H216" i="71"/>
  <c r="B217" i="71"/>
  <c r="C217" i="71"/>
  <c r="F217" i="71"/>
  <c r="G217" i="71"/>
  <c r="H217" i="71"/>
  <c r="J221" i="71"/>
  <c r="J222" i="71"/>
  <c r="J223" i="71"/>
  <c r="J224" i="71"/>
  <c r="J225" i="71"/>
  <c r="J241" i="71" s="1"/>
  <c r="J243" i="71" s="1"/>
  <c r="J226" i="71"/>
  <c r="J242" i="71" s="1"/>
  <c r="J244" i="71" s="1"/>
  <c r="J227" i="71"/>
  <c r="J228" i="71"/>
  <c r="J229" i="71"/>
  <c r="J230" i="71"/>
  <c r="J231" i="71"/>
  <c r="J232" i="71"/>
  <c r="J233" i="71"/>
  <c r="J234" i="71"/>
  <c r="J235" i="71"/>
  <c r="J236" i="71"/>
  <c r="J237" i="71"/>
  <c r="J238" i="71"/>
  <c r="J239" i="71"/>
  <c r="J240" i="71"/>
  <c r="B241" i="71"/>
  <c r="C241" i="71"/>
  <c r="D241" i="71"/>
  <c r="E241" i="71"/>
  <c r="F241" i="71"/>
  <c r="H241" i="71"/>
  <c r="H243" i="71" s="1"/>
  <c r="I241" i="71"/>
  <c r="B242" i="71"/>
  <c r="B244" i="71" s="1"/>
  <c r="C242" i="71"/>
  <c r="C244" i="71" s="1"/>
  <c r="D242" i="71"/>
  <c r="E242" i="71"/>
  <c r="F242" i="71"/>
  <c r="F244" i="71" s="1"/>
  <c r="H242" i="71"/>
  <c r="H244" i="71" s="1"/>
  <c r="I242" i="71"/>
  <c r="B243" i="71"/>
  <c r="C243" i="71"/>
  <c r="D243" i="71"/>
  <c r="E243" i="71"/>
  <c r="F243" i="71"/>
  <c r="G243" i="71"/>
  <c r="I243" i="71"/>
  <c r="D244" i="71"/>
  <c r="E244" i="71"/>
  <c r="G244" i="71"/>
  <c r="I244" i="71"/>
  <c r="J248" i="71"/>
  <c r="J249" i="71"/>
  <c r="J250" i="71"/>
  <c r="J258" i="71" s="1"/>
  <c r="J260" i="71" s="1"/>
  <c r="J251" i="71"/>
  <c r="J259" i="71" s="1"/>
  <c r="J261" i="71" s="1"/>
  <c r="J252" i="71"/>
  <c r="J253" i="71"/>
  <c r="J254" i="71"/>
  <c r="J255" i="71"/>
  <c r="J256" i="71"/>
  <c r="J257" i="71"/>
  <c r="B258" i="71"/>
  <c r="C258" i="71"/>
  <c r="D258" i="71"/>
  <c r="E258" i="71"/>
  <c r="F258" i="71"/>
  <c r="H258" i="71"/>
  <c r="H260" i="71" s="1"/>
  <c r="I258" i="71"/>
  <c r="B259" i="71"/>
  <c r="B261" i="71" s="1"/>
  <c r="C259" i="71"/>
  <c r="C261" i="71" s="1"/>
  <c r="D259" i="71"/>
  <c r="E259" i="71"/>
  <c r="F259" i="71"/>
  <c r="F261" i="71" s="1"/>
  <c r="G259" i="71"/>
  <c r="G261" i="71" s="1"/>
  <c r="I259" i="71"/>
  <c r="B260" i="71"/>
  <c r="C260" i="71"/>
  <c r="D260" i="71"/>
  <c r="E260" i="71"/>
  <c r="F260" i="71"/>
  <c r="G260" i="71"/>
  <c r="I260" i="71"/>
  <c r="D261" i="71"/>
  <c r="E261" i="71"/>
  <c r="I261" i="71"/>
  <c r="J265" i="71"/>
  <c r="J266" i="71"/>
  <c r="J267" i="71"/>
  <c r="J268" i="71"/>
  <c r="J269" i="71"/>
  <c r="J270" i="71"/>
  <c r="J271" i="71"/>
  <c r="J272" i="71"/>
  <c r="J273" i="71"/>
  <c r="J274" i="71"/>
  <c r="J275" i="71"/>
  <c r="J276" i="71"/>
  <c r="J277" i="71"/>
  <c r="J278" i="71"/>
  <c r="J279" i="71"/>
  <c r="J280" i="71"/>
  <c r="J281" i="71"/>
  <c r="J282" i="71"/>
  <c r="J283" i="71"/>
  <c r="J284" i="71"/>
  <c r="J285" i="71"/>
  <c r="J286" i="71"/>
  <c r="J290" i="71"/>
  <c r="J291" i="71"/>
  <c r="J292" i="71"/>
  <c r="J293" i="71"/>
  <c r="J294" i="71"/>
  <c r="J295" i="71"/>
  <c r="J296" i="71"/>
  <c r="J297" i="71"/>
  <c r="J298" i="71"/>
  <c r="J299" i="71"/>
  <c r="J300" i="71"/>
  <c r="J301" i="71"/>
  <c r="J302" i="71"/>
  <c r="J303" i="71"/>
  <c r="J304" i="71"/>
  <c r="J305" i="71"/>
  <c r="J306" i="71"/>
  <c r="J307" i="71"/>
  <c r="J308" i="71"/>
  <c r="J309" i="71"/>
  <c r="J310" i="71"/>
  <c r="J311" i="71"/>
  <c r="J312" i="71"/>
  <c r="J313" i="71"/>
  <c r="J314" i="71"/>
  <c r="J315" i="71"/>
  <c r="J316" i="71"/>
  <c r="J317" i="71"/>
  <c r="J318" i="71"/>
  <c r="J319" i="71"/>
  <c r="J320" i="71"/>
  <c r="J321" i="71"/>
  <c r="J322" i="71"/>
  <c r="J323" i="71"/>
  <c r="J324" i="71"/>
  <c r="J325" i="71"/>
  <c r="J326" i="71"/>
  <c r="J327" i="71"/>
  <c r="B328" i="71"/>
  <c r="B330" i="71" s="1"/>
  <c r="C328" i="71"/>
  <c r="D328" i="71"/>
  <c r="E328" i="71"/>
  <c r="J328" i="71" s="1"/>
  <c r="F328" i="71"/>
  <c r="F330" i="71" s="1"/>
  <c r="G328" i="71"/>
  <c r="H328" i="71"/>
  <c r="I328" i="71"/>
  <c r="I330" i="71" s="1"/>
  <c r="B329" i="71"/>
  <c r="C329" i="71"/>
  <c r="D329" i="71"/>
  <c r="J329" i="71" s="1"/>
  <c r="E329" i="71"/>
  <c r="E331" i="71" s="1"/>
  <c r="F329" i="71"/>
  <c r="G329" i="71"/>
  <c r="H329" i="71"/>
  <c r="H331" i="71" s="1"/>
  <c r="I329" i="71"/>
  <c r="I331" i="71" s="1"/>
  <c r="C330" i="71"/>
  <c r="D330" i="71"/>
  <c r="G330" i="71"/>
  <c r="H330" i="71"/>
  <c r="B331" i="71"/>
  <c r="C331" i="71"/>
  <c r="F331" i="71"/>
  <c r="G331" i="71"/>
  <c r="J335" i="71"/>
  <c r="J336" i="71"/>
  <c r="J337" i="71"/>
  <c r="J338" i="71"/>
  <c r="J339" i="71"/>
  <c r="J340" i="71"/>
  <c r="J341" i="71"/>
  <c r="J342" i="71"/>
  <c r="J343" i="71"/>
  <c r="J344" i="71"/>
  <c r="J345" i="71"/>
  <c r="J346" i="71"/>
  <c r="J347" i="71"/>
  <c r="J348" i="71"/>
  <c r="J349" i="71"/>
  <c r="J350" i="71"/>
  <c r="B351" i="71"/>
  <c r="C351" i="71"/>
  <c r="D351" i="71"/>
  <c r="E351" i="71"/>
  <c r="F351" i="71"/>
  <c r="H351" i="71"/>
  <c r="I351" i="71"/>
  <c r="J351" i="71"/>
  <c r="J353" i="71" s="1"/>
  <c r="B352" i="71"/>
  <c r="B354" i="71" s="1"/>
  <c r="C352" i="71"/>
  <c r="D352" i="71"/>
  <c r="E352" i="71"/>
  <c r="E354" i="71" s="1"/>
  <c r="F352" i="71"/>
  <c r="F354" i="71" s="1"/>
  <c r="H352" i="71"/>
  <c r="I352" i="71"/>
  <c r="J352" i="71"/>
  <c r="J354" i="71" s="1"/>
  <c r="B353" i="71"/>
  <c r="C353" i="71"/>
  <c r="D353" i="71"/>
  <c r="E353" i="71"/>
  <c r="F353" i="71"/>
  <c r="G353" i="71"/>
  <c r="H353" i="71"/>
  <c r="I353" i="71"/>
  <c r="C354" i="71"/>
  <c r="D354" i="71"/>
  <c r="G354" i="71"/>
  <c r="H354" i="71"/>
  <c r="I354" i="71"/>
  <c r="J358" i="71"/>
  <c r="J359" i="71"/>
  <c r="J360" i="71"/>
  <c r="J361" i="71"/>
  <c r="J362" i="71"/>
  <c r="J363" i="71"/>
  <c r="J364" i="71"/>
  <c r="J365" i="71"/>
  <c r="J366" i="71"/>
  <c r="J367" i="71"/>
  <c r="J368" i="71"/>
  <c r="J369" i="71"/>
  <c r="J370" i="71"/>
  <c r="J371" i="71"/>
  <c r="J372" i="71"/>
  <c r="J373" i="71"/>
  <c r="J374" i="71"/>
  <c r="J375" i="71"/>
  <c r="B376" i="71"/>
  <c r="C376" i="71"/>
  <c r="D376" i="71"/>
  <c r="E376" i="71"/>
  <c r="F376" i="71"/>
  <c r="H376" i="71"/>
  <c r="I376" i="71"/>
  <c r="J376" i="71"/>
  <c r="J378" i="71" s="1"/>
  <c r="B377" i="71"/>
  <c r="B379" i="71" s="1"/>
  <c r="C377" i="71"/>
  <c r="D377" i="71"/>
  <c r="E377" i="71"/>
  <c r="E379" i="71" s="1"/>
  <c r="F377" i="71"/>
  <c r="F379" i="71" s="1"/>
  <c r="H377" i="71"/>
  <c r="I377" i="71"/>
  <c r="J377" i="71"/>
  <c r="J379" i="71" s="1"/>
  <c r="B378" i="71"/>
  <c r="C378" i="71"/>
  <c r="D378" i="71"/>
  <c r="E378" i="71"/>
  <c r="F378" i="71"/>
  <c r="G378" i="71"/>
  <c r="H378" i="71"/>
  <c r="I378" i="71"/>
  <c r="C379" i="71"/>
  <c r="D379" i="71"/>
  <c r="G379" i="71"/>
  <c r="H379" i="71"/>
  <c r="I379" i="71"/>
  <c r="J383" i="71"/>
  <c r="J384" i="71"/>
  <c r="J385" i="71"/>
  <c r="J397" i="71" s="1"/>
  <c r="J399" i="71" s="1"/>
  <c r="J386" i="71"/>
  <c r="J387" i="71"/>
  <c r="J388" i="71"/>
  <c r="J398" i="71" s="1"/>
  <c r="J400" i="71" s="1"/>
  <c r="J389" i="71"/>
  <c r="J390" i="71"/>
  <c r="J391" i="71"/>
  <c r="J392" i="71"/>
  <c r="J393" i="71"/>
  <c r="J394" i="71"/>
  <c r="J395" i="71"/>
  <c r="J396" i="71"/>
  <c r="B397" i="71"/>
  <c r="C397" i="71"/>
  <c r="D397" i="71"/>
  <c r="E397" i="71"/>
  <c r="E399" i="71" s="1"/>
  <c r="F397" i="71"/>
  <c r="I397" i="71"/>
  <c r="B398" i="71"/>
  <c r="B400" i="71" s="1"/>
  <c r="C398" i="71"/>
  <c r="C400" i="71" s="1"/>
  <c r="D398" i="71"/>
  <c r="E398" i="71"/>
  <c r="F398" i="71"/>
  <c r="F400" i="71" s="1"/>
  <c r="G398" i="71"/>
  <c r="G400" i="71" s="1"/>
  <c r="I398" i="71"/>
  <c r="B399" i="71"/>
  <c r="C399" i="71"/>
  <c r="D399" i="71"/>
  <c r="F399" i="71"/>
  <c r="G399" i="71"/>
  <c r="H399" i="71"/>
  <c r="I399" i="71"/>
  <c r="D400" i="71"/>
  <c r="E400" i="71"/>
  <c r="H400" i="71"/>
  <c r="I400" i="71"/>
  <c r="J404" i="71"/>
  <c r="J405" i="71"/>
  <c r="J406" i="71"/>
  <c r="J430" i="71" s="1"/>
  <c r="J432" i="71" s="1"/>
  <c r="J407" i="71"/>
  <c r="J431" i="71" s="1"/>
  <c r="J433" i="71" s="1"/>
  <c r="J408" i="71"/>
  <c r="J409" i="71"/>
  <c r="J410" i="71"/>
  <c r="J411" i="71"/>
  <c r="J412" i="71"/>
  <c r="J413" i="71"/>
  <c r="J414" i="71"/>
  <c r="J415" i="71"/>
  <c r="J416" i="71"/>
  <c r="J417" i="71"/>
  <c r="J418" i="71"/>
  <c r="J419" i="71"/>
  <c r="J420" i="71"/>
  <c r="J421" i="71"/>
  <c r="J425" i="71"/>
  <c r="J427" i="71"/>
  <c r="J429" i="71"/>
  <c r="B430" i="71"/>
  <c r="C430" i="71"/>
  <c r="D430" i="71"/>
  <c r="E430" i="71"/>
  <c r="F430" i="71"/>
  <c r="H430" i="71"/>
  <c r="I430" i="71"/>
  <c r="B431" i="71"/>
  <c r="C431" i="71"/>
  <c r="D431" i="71"/>
  <c r="E431" i="71"/>
  <c r="F431" i="71"/>
  <c r="H431" i="71"/>
  <c r="H433" i="71" s="1"/>
  <c r="I431" i="71"/>
  <c r="I433" i="71" s="1"/>
  <c r="B432" i="71"/>
  <c r="C432" i="71"/>
  <c r="D432" i="71"/>
  <c r="E432" i="71"/>
  <c r="G432" i="71"/>
  <c r="H432" i="71"/>
  <c r="I432" i="71"/>
  <c r="B433" i="71"/>
  <c r="C433" i="71"/>
  <c r="D433" i="71"/>
  <c r="E433" i="71"/>
  <c r="F433" i="71"/>
  <c r="G433" i="71"/>
  <c r="E437" i="71"/>
  <c r="J437" i="71" s="1"/>
  <c r="J438" i="71"/>
  <c r="J439" i="71"/>
  <c r="J440" i="71"/>
  <c r="J454" i="71" s="1"/>
  <c r="J458" i="71" s="1"/>
  <c r="E441" i="71"/>
  <c r="J441" i="71" s="1"/>
  <c r="J453" i="71" s="1"/>
  <c r="J457" i="71" s="1"/>
  <c r="J442" i="71"/>
  <c r="J443" i="71"/>
  <c r="J444" i="71"/>
  <c r="J445" i="71"/>
  <c r="J446" i="71"/>
  <c r="J447" i="71"/>
  <c r="J448" i="71"/>
  <c r="J449" i="71"/>
  <c r="J450" i="71"/>
  <c r="J451" i="71"/>
  <c r="J452" i="71"/>
  <c r="B453" i="71"/>
  <c r="D453" i="71"/>
  <c r="E453" i="71"/>
  <c r="E457" i="71" s="1"/>
  <c r="F453" i="71"/>
  <c r="H453" i="71"/>
  <c r="I453" i="71"/>
  <c r="B454" i="71"/>
  <c r="C454" i="71"/>
  <c r="D454" i="71"/>
  <c r="E454" i="71"/>
  <c r="F454" i="71"/>
  <c r="G454" i="71"/>
  <c r="H454" i="71"/>
  <c r="I454" i="71"/>
  <c r="J455" i="71"/>
  <c r="J456" i="71"/>
  <c r="B457" i="71"/>
  <c r="C457" i="71"/>
  <c r="D457" i="71"/>
  <c r="F457" i="71"/>
  <c r="G457" i="71"/>
  <c r="H457" i="71"/>
  <c r="I457" i="71"/>
  <c r="B458" i="71"/>
  <c r="C458" i="71"/>
  <c r="D458" i="71"/>
  <c r="E458" i="71"/>
  <c r="F458" i="71"/>
  <c r="G458" i="71"/>
  <c r="H458" i="71"/>
  <c r="I458" i="71"/>
  <c r="J462" i="71"/>
  <c r="J463" i="71"/>
  <c r="J464" i="71"/>
  <c r="J465" i="71"/>
  <c r="J466" i="71"/>
  <c r="J467" i="71"/>
  <c r="J468" i="71"/>
  <c r="J480" i="71" s="1"/>
  <c r="J469" i="71"/>
  <c r="J470" i="71"/>
  <c r="J471" i="71"/>
  <c r="J472" i="71"/>
  <c r="J473" i="71"/>
  <c r="J479" i="71" s="1"/>
  <c r="J474" i="71"/>
  <c r="J475" i="71"/>
  <c r="B476" i="71"/>
  <c r="J476" i="71" s="1"/>
  <c r="C476" i="71"/>
  <c r="D476" i="71"/>
  <c r="E476" i="71"/>
  <c r="F476" i="71"/>
  <c r="F480" i="71" s="1"/>
  <c r="H476" i="71"/>
  <c r="I476" i="71"/>
  <c r="B477" i="71"/>
  <c r="J477" i="71" s="1"/>
  <c r="C477" i="71"/>
  <c r="D477" i="71"/>
  <c r="E477" i="71"/>
  <c r="F477" i="71"/>
  <c r="H477" i="71"/>
  <c r="H481" i="71" s="1"/>
  <c r="I477" i="71"/>
  <c r="J478" i="71"/>
  <c r="B479" i="71"/>
  <c r="C480" i="71"/>
  <c r="D480" i="71"/>
  <c r="E480" i="71"/>
  <c r="G480" i="71"/>
  <c r="H480" i="71"/>
  <c r="I480" i="71"/>
  <c r="B481" i="71"/>
  <c r="C481" i="71"/>
  <c r="D481" i="71"/>
  <c r="E481" i="71"/>
  <c r="F481" i="71"/>
  <c r="G481" i="71"/>
  <c r="I481" i="71"/>
  <c r="J481" i="71"/>
  <c r="J485" i="71"/>
  <c r="J486" i="71"/>
  <c r="J487" i="71"/>
  <c r="J488" i="71"/>
  <c r="J498" i="71" s="1"/>
  <c r="J500" i="71" s="1"/>
  <c r="J489" i="71"/>
  <c r="J490" i="71"/>
  <c r="J491" i="71"/>
  <c r="J492" i="71"/>
  <c r="J493" i="71"/>
  <c r="J494" i="71"/>
  <c r="J495" i="71"/>
  <c r="J496" i="71"/>
  <c r="B497" i="71"/>
  <c r="B499" i="71" s="1"/>
  <c r="C497" i="71"/>
  <c r="D497" i="71"/>
  <c r="E497" i="71"/>
  <c r="E499" i="71" s="1"/>
  <c r="F497" i="71"/>
  <c r="F499" i="71" s="1"/>
  <c r="H497" i="71"/>
  <c r="I497" i="71"/>
  <c r="J497" i="71"/>
  <c r="J499" i="71" s="1"/>
  <c r="B498" i="71"/>
  <c r="B500" i="71" s="1"/>
  <c r="C498" i="71"/>
  <c r="D498" i="71"/>
  <c r="E498" i="71"/>
  <c r="E500" i="71" s="1"/>
  <c r="F498" i="71"/>
  <c r="F500" i="71" s="1"/>
  <c r="G498" i="71"/>
  <c r="H498" i="71"/>
  <c r="I498" i="71"/>
  <c r="I500" i="71" s="1"/>
  <c r="C499" i="71"/>
  <c r="D499" i="71"/>
  <c r="G499" i="71"/>
  <c r="H499" i="71"/>
  <c r="I499" i="71"/>
  <c r="C500" i="71"/>
  <c r="D500" i="71"/>
  <c r="G500" i="71"/>
  <c r="H500" i="71"/>
  <c r="J504" i="71"/>
  <c r="J505" i="71"/>
  <c r="J506" i="71"/>
  <c r="J507" i="71"/>
  <c r="J508" i="71"/>
  <c r="J510" i="71" s="1"/>
  <c r="J512" i="71" s="1"/>
  <c r="J509" i="71"/>
  <c r="J511" i="71" s="1"/>
  <c r="J513" i="71" s="1"/>
  <c r="B510" i="71"/>
  <c r="C510" i="71"/>
  <c r="D510" i="71"/>
  <c r="D512" i="71" s="1"/>
  <c r="E510" i="71"/>
  <c r="F510" i="71"/>
  <c r="H510" i="71"/>
  <c r="I510" i="71"/>
  <c r="I512" i="71" s="1"/>
  <c r="B511" i="71"/>
  <c r="C511" i="71"/>
  <c r="D511" i="71"/>
  <c r="D513" i="71" s="1"/>
  <c r="E511" i="71"/>
  <c r="E513" i="71" s="1"/>
  <c r="F511" i="71"/>
  <c r="G511" i="71"/>
  <c r="H511" i="71"/>
  <c r="H513" i="71" s="1"/>
  <c r="I511" i="71"/>
  <c r="I513" i="71" s="1"/>
  <c r="B512" i="71"/>
  <c r="C512" i="71"/>
  <c r="F512" i="71"/>
  <c r="G512" i="71"/>
  <c r="H512" i="71"/>
  <c r="B513" i="71"/>
  <c r="C513" i="71"/>
  <c r="F513" i="71"/>
  <c r="G513" i="71"/>
  <c r="J517" i="71"/>
  <c r="J518" i="71"/>
  <c r="J519" i="71"/>
  <c r="J520" i="71"/>
  <c r="J521" i="71"/>
  <c r="J523" i="71" s="1"/>
  <c r="J525" i="71" s="1"/>
  <c r="J522" i="71"/>
  <c r="J524" i="71" s="1"/>
  <c r="J526" i="71" s="1"/>
  <c r="B523" i="71"/>
  <c r="C523" i="71"/>
  <c r="D523" i="71"/>
  <c r="D525" i="71" s="1"/>
  <c r="E523" i="71"/>
  <c r="E525" i="71" s="1"/>
  <c r="F523" i="71"/>
  <c r="H523" i="71"/>
  <c r="I523" i="71"/>
  <c r="I525" i="71" s="1"/>
  <c r="B524" i="71"/>
  <c r="C524" i="71"/>
  <c r="D524" i="71"/>
  <c r="D526" i="71" s="1"/>
  <c r="E524" i="71"/>
  <c r="E526" i="71" s="1"/>
  <c r="F524" i="71"/>
  <c r="G524" i="71"/>
  <c r="H524" i="71"/>
  <c r="H526" i="71" s="1"/>
  <c r="I524" i="71"/>
  <c r="I526" i="71" s="1"/>
  <c r="B525" i="71"/>
  <c r="C525" i="71"/>
  <c r="F525" i="71"/>
  <c r="G525" i="71"/>
  <c r="H525" i="71"/>
  <c r="B526" i="71"/>
  <c r="C526" i="71"/>
  <c r="F526" i="71"/>
  <c r="G526" i="71"/>
  <c r="J530" i="71"/>
  <c r="J531" i="71"/>
  <c r="J532" i="71"/>
  <c r="J533" i="71"/>
  <c r="J537" i="71" s="1"/>
  <c r="J539" i="71" s="1"/>
  <c r="J534" i="71"/>
  <c r="J536" i="71" s="1"/>
  <c r="J538" i="71" s="1"/>
  <c r="J535" i="71"/>
  <c r="B536" i="71"/>
  <c r="C536" i="71"/>
  <c r="C538" i="71" s="1"/>
  <c r="D536" i="71"/>
  <c r="D538" i="71" s="1"/>
  <c r="E536" i="71"/>
  <c r="F536" i="71"/>
  <c r="H536" i="71"/>
  <c r="H538" i="71" s="1"/>
  <c r="I536" i="71"/>
  <c r="I538" i="71" s="1"/>
  <c r="B537" i="71"/>
  <c r="C537" i="71"/>
  <c r="C539" i="71" s="1"/>
  <c r="D537" i="71"/>
  <c r="D539" i="71" s="1"/>
  <c r="E537" i="71"/>
  <c r="F537" i="71"/>
  <c r="G537" i="71"/>
  <c r="G539" i="71" s="1"/>
  <c r="H537" i="71"/>
  <c r="H539" i="71" s="1"/>
  <c r="I537" i="71"/>
  <c r="B538" i="71"/>
  <c r="E538" i="71"/>
  <c r="F538" i="71"/>
  <c r="G538" i="71"/>
  <c r="B539" i="71"/>
  <c r="E539" i="71"/>
  <c r="F539" i="71"/>
  <c r="I539" i="71"/>
  <c r="J543" i="71"/>
  <c r="J544" i="71"/>
  <c r="J545" i="71"/>
  <c r="J567" i="71" s="1"/>
  <c r="J571" i="71" s="1"/>
  <c r="J546" i="71"/>
  <c r="J547" i="71"/>
  <c r="J548" i="71"/>
  <c r="J549" i="71"/>
  <c r="J550" i="71"/>
  <c r="J551" i="71"/>
  <c r="J552" i="71"/>
  <c r="J553" i="71"/>
  <c r="J554" i="71"/>
  <c r="J555" i="71"/>
  <c r="J556" i="71"/>
  <c r="J557" i="71"/>
  <c r="J558" i="71"/>
  <c r="J559" i="71"/>
  <c r="J560" i="71"/>
  <c r="J561" i="71"/>
  <c r="J562" i="71"/>
  <c r="J563" i="71"/>
  <c r="J564" i="71"/>
  <c r="J565" i="71"/>
  <c r="J566" i="71"/>
  <c r="B567" i="71"/>
  <c r="C567" i="71"/>
  <c r="D567" i="71"/>
  <c r="D571" i="71" s="1"/>
  <c r="E567" i="71"/>
  <c r="E571" i="71" s="1"/>
  <c r="F567" i="71"/>
  <c r="H567" i="71"/>
  <c r="I567" i="71"/>
  <c r="I571" i="71" s="1"/>
  <c r="B568" i="71"/>
  <c r="C568" i="71"/>
  <c r="D568" i="71"/>
  <c r="D572" i="71" s="1"/>
  <c r="E568" i="71"/>
  <c r="F568" i="71"/>
  <c r="H568" i="71"/>
  <c r="I568" i="71"/>
  <c r="I572" i="71" s="1"/>
  <c r="J568" i="71"/>
  <c r="J569" i="71"/>
  <c r="J570" i="71"/>
  <c r="B571" i="71"/>
  <c r="C571" i="71"/>
  <c r="F571" i="71"/>
  <c r="G571" i="71"/>
  <c r="H571" i="71"/>
  <c r="B572" i="71"/>
  <c r="C572" i="71"/>
  <c r="E572" i="71"/>
  <c r="F572" i="71"/>
  <c r="G572" i="71"/>
  <c r="H572" i="71"/>
  <c r="J572" i="71"/>
  <c r="J577" i="71"/>
  <c r="J578" i="71"/>
  <c r="J579" i="71"/>
  <c r="J580" i="71"/>
  <c r="J581" i="71"/>
  <c r="J584" i="71"/>
  <c r="J585" i="71"/>
  <c r="J586" i="71"/>
  <c r="J587" i="71"/>
  <c r="J588" i="71"/>
  <c r="J589" i="71"/>
  <c r="J590" i="71"/>
  <c r="J591" i="71"/>
  <c r="J592" i="71"/>
  <c r="J593" i="71"/>
  <c r="J594" i="71"/>
  <c r="J595" i="71"/>
  <c r="J596" i="71"/>
  <c r="J597" i="71"/>
  <c r="J598" i="71"/>
  <c r="J599" i="71"/>
  <c r="C574" i="49" l="1"/>
  <c r="J145" i="71"/>
  <c r="J47" i="71"/>
  <c r="B480" i="71"/>
  <c r="J143" i="71"/>
  <c r="D331" i="71"/>
  <c r="J331" i="71" s="1"/>
  <c r="E330" i="71"/>
  <c r="J330" i="71" s="1"/>
  <c r="J45" i="71"/>
  <c r="D200" i="71"/>
  <c r="B15" i="28" l="1"/>
  <c r="C15" i="28" l="1"/>
  <c r="K3" i="40" l="1"/>
  <c r="J3" i="40"/>
  <c r="J5" i="40" l="1"/>
</calcChain>
</file>

<file path=xl/comments1.xml><?xml version="1.0" encoding="utf-8"?>
<comments xmlns="http://schemas.openxmlformats.org/spreadsheetml/2006/main">
  <authors>
    <author>Hrstka Dušan</author>
  </authors>
  <commentList>
    <comment ref="F3" authorId="0" shapeId="0">
      <text>
        <r>
          <rPr>
            <sz val="9"/>
            <color indexed="81"/>
            <rFont val="Tahoma"/>
            <family val="2"/>
            <charset val="238"/>
          </rPr>
          <t>Výsledná hodnota neodpovídá součtu buněk, jelikož některé VŠ uvádí jen celkové počty</t>
        </r>
      </text>
    </comment>
    <comment ref="F4" authorId="0" shapeId="0">
      <text>
        <r>
          <rPr>
            <sz val="9"/>
            <color indexed="81"/>
            <rFont val="Tahoma"/>
            <family val="2"/>
            <charset val="238"/>
          </rPr>
          <t>Výsledná hodnota neodpovídá součtu buněk, jelikož některé VŠ uvádí jen celkové počty</t>
        </r>
      </text>
    </comment>
  </commentList>
</comments>
</file>

<file path=xl/comments2.xml><?xml version="1.0" encoding="utf-8"?>
<comments xmlns="http://schemas.openxmlformats.org/spreadsheetml/2006/main">
  <authors>
    <author>Hrstka Dušan</author>
  </authors>
  <commentList>
    <comment ref="A14" authorId="0" shapeId="0">
      <text>
        <r>
          <rPr>
            <sz val="9"/>
            <color indexed="81"/>
            <rFont val="Tahoma"/>
            <family val="2"/>
            <charset val="238"/>
          </rPr>
          <t xml:space="preserve">Údaj celkem je součtem celkových údajů za jednotlivé VŠ, nikoliv součtem skupin studijních programů v daném sloupci. 
</t>
        </r>
      </text>
    </comment>
  </commentList>
</comments>
</file>

<file path=xl/comments3.xml><?xml version="1.0" encoding="utf-8"?>
<comments xmlns="http://schemas.openxmlformats.org/spreadsheetml/2006/main">
  <authors>
    <author>Dušan Hrstka</author>
  </authors>
  <commentList>
    <comment ref="E20" authorId="0" shapeId="0">
      <text>
        <r>
          <rPr>
            <sz val="9"/>
            <color indexed="81"/>
            <rFont val="Tahoma"/>
            <family val="2"/>
            <charset val="238"/>
          </rPr>
          <t>Údaj uvedený vysokou školou přesahuje 100 %
(126 %)</t>
        </r>
      </text>
    </comment>
  </commentList>
</comments>
</file>

<file path=xl/comments4.xml><?xml version="1.0" encoding="utf-8"?>
<comments xmlns="http://schemas.openxmlformats.org/spreadsheetml/2006/main">
  <authors>
    <author>Hrstka Dušan</author>
  </authors>
  <commentList>
    <comment ref="A4" authorId="0" shapeId="0">
      <text>
        <r>
          <rPr>
            <sz val="9"/>
            <color indexed="81"/>
            <rFont val="Tahoma"/>
            <family val="2"/>
            <charset val="238"/>
          </rPr>
          <t xml:space="preserve">4 vysoké školy nedodaly údaje, jedna neeviduje všechny uvedené položky a v případě další se u některých položek jedná o kvalifikovaný odhad
</t>
        </r>
      </text>
    </comment>
  </commentList>
</comments>
</file>

<file path=xl/comments5.xml><?xml version="1.0" encoding="utf-8"?>
<comments xmlns="http://schemas.openxmlformats.org/spreadsheetml/2006/main">
  <authors>
    <author>Dušan Hrstka</author>
  </authors>
  <commentList>
    <comment ref="D3" authorId="0" shapeId="0">
      <text>
        <r>
          <rPr>
            <sz val="9"/>
            <color indexed="81"/>
            <rFont val="Tahoma"/>
            <family val="2"/>
            <charset val="238"/>
          </rPr>
          <t>Počet celkem neodpovídá součtu položek, jelikož některé VŠ uvedly pouze celkový údaj.</t>
        </r>
      </text>
    </comment>
  </commentList>
</comments>
</file>

<file path=xl/comments6.xml><?xml version="1.0" encoding="utf-8"?>
<comments xmlns="http://schemas.openxmlformats.org/spreadsheetml/2006/main">
  <authors>
    <author>Hrstka Dušan</author>
  </authors>
  <commentList>
    <comment ref="A7" authorId="0" shapeId="0">
      <text>
        <r>
          <rPr>
            <sz val="9"/>
            <color indexed="81"/>
            <rFont val="Tahoma"/>
            <family val="2"/>
            <charset val="238"/>
          </rPr>
          <t xml:space="preserve">Z důvodu nejasného požadavku na vykazované údaje uvedené hodnoty pravděpodobně neodpovídají  skutečnému stavu. </t>
        </r>
      </text>
    </comment>
    <comment ref="A8" authorId="0" shapeId="0">
      <text>
        <r>
          <rPr>
            <sz val="9"/>
            <color indexed="81"/>
            <rFont val="Tahoma"/>
            <family val="2"/>
            <charset val="238"/>
          </rPr>
          <t xml:space="preserve">Z důvodu nejasného požadavku na vykazované údaje uvedené hodnoty pravděpodobně neodpovídají  skutečnému stavu. </t>
        </r>
      </text>
    </comment>
  </commentList>
</comments>
</file>

<file path=xl/sharedStrings.xml><?xml version="1.0" encoding="utf-8"?>
<sst xmlns="http://schemas.openxmlformats.org/spreadsheetml/2006/main" count="4805" uniqueCount="2439">
  <si>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</si>
  <si>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</si>
  <si>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</si>
  <si>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</si>
  <si>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</si>
  <si>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</si>
  <si>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</si>
  <si>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</si>
  <si>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</si>
  <si>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</si>
  <si>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</si>
  <si>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</si>
  <si>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</si>
  <si>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</si>
  <si>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</si>
  <si>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</si>
  <si>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</si>
  <si>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</si>
  <si>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</si>
  <si>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</si>
  <si>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</si>
  <si>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 = prezenční</t>
  </si>
  <si>
    <t>K/D = kombinované / distanční</t>
  </si>
  <si>
    <t>P</t>
  </si>
  <si>
    <t>K/D</t>
  </si>
  <si>
    <t>Vysoká škola (název)</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</si>
  <si>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</si>
  <si>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</si>
  <si>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</si>
  <si>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</si>
  <si>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</si>
  <si>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</si>
  <si>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</si>
  <si>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</si>
  <si>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</si>
  <si>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</si>
  <si>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</si>
  <si>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</si>
  <si>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</si>
  <si>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</si>
  <si>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</si>
  <si>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</si>
  <si>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</si>
  <si>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</si>
  <si>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</si>
  <si>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</si>
  <si>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</si>
  <si>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</si>
  <si>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</si>
  <si>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</si>
  <si>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</si>
  <si>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</si>
  <si>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</si>
  <si>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</si>
  <si>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</si>
  <si>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</si>
  <si>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</si>
  <si>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</si>
  <si>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</si>
  <si>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</si>
  <si>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</si>
  <si>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</si>
  <si>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</si>
  <si>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</si>
  <si>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Poskytnuté finanční prostředky v tis. Kč</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</si>
  <si>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</si>
  <si>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</si>
  <si>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</si>
  <si>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</si>
  <si>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</si>
  <si>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</si>
  <si>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</si>
  <si>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</si>
  <si>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</si>
  <si>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</si>
  <si>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</si>
  <si>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</si>
  <si>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</si>
  <si>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</si>
  <si>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Ostatní země</t>
  </si>
  <si>
    <t>Institucionální rozvojový plán</t>
  </si>
  <si>
    <t xml:space="preserve">Vědečtí, výzkumní a vývojoví pracovníci podílející se na pedagog. činnosti </t>
  </si>
  <si>
    <t>Naplňování stanovených cílů/indikátorů</t>
  </si>
  <si>
    <t>Cílový stav</t>
  </si>
  <si>
    <t>Výchozí stav</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</si>
  <si>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</si>
  <si>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</si>
  <si>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</si>
  <si>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</si>
  <si>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</si>
  <si>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</si>
  <si>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</si>
  <si>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přijetí</t>
  </si>
  <si>
    <t>Počet zápisů ke studiu</t>
  </si>
  <si>
    <t>Vědečtí pracovníci**</t>
  </si>
  <si>
    <t>Vědečtí pracovníci*</t>
  </si>
  <si>
    <t>Pozn.: *= Zahrnuty jsou veškeré habilitace, které proběhly v daném kalendářním roce na dané VŠ, bez ohledu na to, zda nově jmenovaní docenti a profesoři kmenově spadali pod tuto VŠ.</t>
  </si>
  <si>
    <t>CELKEM zaměstnanci</t>
  </si>
  <si>
    <t>Ubytovací a stravovací služby vysoké školy. VŠ vykáže počet podaných žádostí o ubytování nebo počet rezervací konkrétního lůžka, a to na základě vlastní zavedené praxe.</t>
  </si>
  <si>
    <t>V ČR</t>
  </si>
  <si>
    <t>V zahraničí</t>
  </si>
  <si>
    <t>Pozn.: ** = Vědeckým pracovníkem se v tomto případě rozumí osoba, která není akademickým pracovníkem dle § 70 zákona č. 111/1998 Sb., o vysokých školách</t>
  </si>
  <si>
    <t>Pozn.: **= V položce "V zahraničí" se v případě Evropského patentu tento v tabulce vykazuje pouze jednou, bez ohledu na počet designovaných zemí.</t>
  </si>
  <si>
    <t>Investiční</t>
  </si>
  <si>
    <t>Neinvestiční</t>
  </si>
  <si>
    <t>Počet uchazečů</t>
  </si>
  <si>
    <t>0,31–0,5</t>
  </si>
  <si>
    <t>0,51–0,7</t>
  </si>
  <si>
    <t>0,71–1,0</t>
  </si>
  <si>
    <t>X</t>
  </si>
  <si>
    <t>VŠ CELKEM</t>
  </si>
  <si>
    <t>Počet studijních programů</t>
  </si>
  <si>
    <t>CELKEM za zemi</t>
  </si>
  <si>
    <t>VŠ Celkem</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</si>
  <si>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</si>
  <si>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</si>
  <si>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</si>
  <si>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</si>
  <si>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</si>
  <si>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</si>
  <si>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Pozn.: *= Jedná se o v daném roce probíhající projekty.</t>
  </si>
  <si>
    <t xml:space="preserve">Doktorské studium </t>
  </si>
  <si>
    <t>Příklad:</t>
  </si>
  <si>
    <t>Ostatní zaměstnanci***</t>
  </si>
  <si>
    <t>Pozn.: *** = Ostatními zaměstnanci se rozumí všichni další pracovníci, kteří se přímo nepodílejí na vzdělávání a výzkumu. Jedná se tedy zejména o administrativní, technické a jiné zaměstnance.</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</si>
  <si>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</si>
  <si>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</si>
  <si>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</si>
  <si>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</si>
  <si>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</si>
  <si>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</si>
  <si>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</si>
  <si>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</si>
  <si>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</si>
  <si>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H2020/ 7. rámcový program EK</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</si>
  <si>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</si>
  <si>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</si>
  <si>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</si>
  <si>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</si>
  <si>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</si>
  <si>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</si>
  <si>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</si>
  <si>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</si>
  <si>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Pozn.: * = Studijní neúspěšností se rozumí podíl počtu studií započatých v roce n a součtu neúspěšných studií této kohorty v roce n a n+1. Viz Metodika.</t>
  </si>
  <si>
    <t>P = prezenční, K/D = kombinované/ distanční; vykazují se počty úspěšně absolvovaných studií (nikoliv fyzické osoby) v období 1. 1. – 31. 12.</t>
  </si>
  <si>
    <t>CELKEM akademičtí pracovníci</t>
  </si>
  <si>
    <t>Pozn.: **** = Jedná se o souhrnné číslo za ostatní pracoviště, nikoliv o nutnost vypisovat počty za každé pracoviště zvlášť.</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</si>
  <si>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</si>
  <si>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</si>
  <si>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</si>
  <si>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</si>
  <si>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</si>
  <si>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</si>
  <si>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</si>
  <si>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</si>
  <si>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mimořádné stipendium více než jedenkrát za rok, uvede se do počtu studentů pouze jedenkrát). Dále se vykazuje průměrná výše jednoho vyplaceného stipendia (dle poznámky a příkladu uvedeného pod tabulkou). </t>
  </si>
  <si>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</si>
  <si>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</si>
  <si>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vlastnímu oborovému zaměření dané konference, např. pro filologické obory.</t>
  </si>
  <si>
    <t>Počet nových spin-off/start-up podniků*</t>
  </si>
  <si>
    <t>Patentové přihlášky podané</t>
  </si>
  <si>
    <t>Udělené patenty**</t>
  </si>
  <si>
    <t>Zapsané užitné vzory</t>
  </si>
  <si>
    <t>Z toho absolventské stáže******</t>
  </si>
  <si>
    <t xml:space="preserve">Studenti – samoplátci (počty v jednotlivých skupinách KKOV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</si>
  <si>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</si>
  <si>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</si>
  <si>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</si>
  <si>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 xml:space="preserve">Studenti v akreditovaných studijních programech (počty v jednotlivých skupinách KKOV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</si>
  <si>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Pozn.: ** = Jedná se o všechny studenty, kteří se zapsali ke studiu na dané vysoké škole v roce n, ať jde o poprvé zapsané na vysokou školu či nikoliv. </t>
  </si>
  <si>
    <t>Pozn.: *** = Fakulta nebo jiná součást vysoké školy uskutečňující akreditovaný studijní program</t>
  </si>
  <si>
    <t>V roce 2015 (v období od 1.1. do 31.12.) bylo na fakultu zapsáno 500 prezenčních bakalářských studií. V témže a následujícím roce jich bylo z této kohorty neúspěšně ukončeno 180. Studijní neúspěšnost této kohorty v 1. ročníku je 180/500=0,36, tedy 36 %.</t>
  </si>
  <si>
    <t>Pozn.: * = Fakulta nebo jiná součást vysoké školy uskutečňující akreditovaný studijní program.</t>
  </si>
  <si>
    <t>Absolventi akreditovaných studijních programů, podle fakult, případně jiných součástí uskutečňujících akreditovaný studijní program nebo jeho část (počty v jednotlivých skupinách KKOV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</si>
  <si>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Pozn.: * = Přepočteným počtem k 31. 12. se rozumí počet pracovníků k 31. 12. přepočtený na plný pracovní úvazek.</t>
  </si>
  <si>
    <t>Pozn.: * = Vědeckým pracovníkem se v tomto případě rozumí osoba, která není akademickým pracovníkem dle § 70 zákona č. 111/1998 Sb., o vysokých školách.</t>
  </si>
  <si>
    <t>více než 1</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</si>
  <si>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</si>
  <si>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</si>
  <si>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</si>
  <si>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</si>
  <si>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Mezinárodní konference*</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</si>
  <si>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</si>
  <si>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Počet osob podílejících se na praxi</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</si>
  <si>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</si>
  <si>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</si>
  <si>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Vysoká škola uvede podíl absolventů, kteří v rámci svého úspěšně ukončeného studia absolvovali zahraniční studijní pobyt nebo stáž trvající alespoň 14 dní, v členění dle typu studijního programu. Současně z absolventů doktorských studijních programů, vykázat podíl těch, u kterých délka zahraničního pobytu nebo stáže dosáhla alespoň 1 měsíc (tj. 30 dní). Podíly absolventů se vztahují k absolvovaným studiím, nikoliv k fyzickým osobám (jedna osoba mohla absolvovat více studií). Zahrnuta jsou studia úspěšně absolvovaná v období 1. 1. – 31. 12.</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</si>
  <si>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</si>
  <si>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</si>
  <si>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</si>
  <si>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</si>
  <si>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</si>
  <si>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</si>
  <si>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</si>
  <si>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</si>
  <si>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</si>
  <si>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</si>
  <si>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</si>
  <si>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</si>
  <si>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</si>
  <si>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</si>
  <si>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</si>
  <si>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</si>
  <si>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</si>
  <si>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</si>
  <si>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</si>
  <si>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</si>
  <si>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</si>
  <si>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</si>
  <si>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</si>
  <si>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</si>
  <si>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</si>
  <si>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</si>
  <si>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</si>
  <si>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</si>
  <si>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</si>
  <si>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</si>
  <si>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</si>
  <si>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</si>
  <si>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</si>
  <si>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</si>
  <si>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</si>
  <si>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</si>
  <si>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</si>
  <si>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</si>
  <si>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</si>
  <si>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</si>
  <si>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</si>
  <si>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Česká republika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</si>
  <si>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</si>
  <si>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</si>
  <si>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</si>
  <si>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</si>
  <si>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</si>
  <si>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</si>
  <si>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</si>
  <si>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</si>
  <si>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</si>
  <si>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</si>
  <si>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</si>
  <si>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</si>
  <si>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</si>
  <si>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</si>
  <si>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</si>
  <si>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</si>
  <si>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</si>
  <si>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</si>
  <si>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</si>
  <si>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</si>
  <si>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</si>
  <si>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</si>
  <si>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</si>
  <si>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</si>
  <si>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</si>
  <si>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</si>
  <si>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</si>
  <si>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</si>
  <si>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</si>
  <si>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</si>
  <si>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</si>
  <si>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</si>
  <si>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</si>
  <si>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</si>
  <si>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</si>
  <si>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</si>
  <si>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</si>
  <si>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</si>
  <si>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</si>
  <si>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</si>
  <si>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</si>
  <si>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</si>
  <si>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</si>
  <si>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</si>
  <si>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</si>
  <si>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</si>
  <si>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</si>
  <si>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</si>
  <si>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</si>
  <si>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</si>
  <si>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</si>
  <si>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</si>
  <si>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</si>
  <si>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</si>
  <si>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</si>
  <si>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</si>
  <si>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</si>
  <si>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</si>
  <si>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</si>
  <si>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</si>
  <si>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</si>
  <si>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</si>
  <si>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</si>
  <si>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</si>
  <si>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</si>
  <si>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</si>
  <si>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</si>
  <si>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</si>
  <si>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</si>
  <si>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</si>
  <si>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</si>
  <si>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</si>
  <si>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</si>
  <si>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</si>
  <si>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</si>
  <si>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</si>
  <si>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</si>
  <si>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</si>
  <si>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</si>
  <si>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</si>
  <si>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</si>
  <si>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</si>
  <si>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</si>
  <si>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</si>
  <si>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</si>
  <si>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</si>
  <si>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</si>
  <si>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</si>
  <si>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</si>
  <si>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</si>
  <si>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</si>
  <si>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</si>
  <si>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</si>
  <si>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</si>
  <si>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</si>
  <si>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</si>
  <si>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</si>
  <si>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</si>
  <si>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</si>
  <si>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</si>
  <si>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</si>
  <si>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</si>
  <si>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</si>
  <si>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</si>
  <si>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</si>
  <si>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</si>
  <si>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</si>
  <si>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</si>
  <si>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</si>
  <si>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</si>
  <si>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</si>
  <si>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</si>
  <si>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</si>
  <si>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</si>
  <si>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</si>
  <si>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</si>
  <si>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</si>
  <si>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</si>
  <si>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</si>
  <si>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</si>
  <si>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</si>
  <si>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</si>
  <si>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</si>
  <si>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</si>
  <si>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</si>
  <si>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</si>
  <si>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</si>
  <si>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</si>
  <si>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</si>
  <si>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</si>
  <si>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</si>
  <si>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</si>
  <si>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</si>
  <si>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</si>
  <si>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</si>
  <si>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</si>
  <si>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</si>
  <si>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</si>
  <si>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</si>
  <si>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</si>
  <si>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</si>
  <si>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</si>
  <si>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</si>
  <si>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</si>
  <si>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</si>
  <si>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</si>
  <si>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</si>
  <si>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</si>
  <si>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</si>
  <si>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</si>
  <si>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</si>
  <si>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</si>
  <si>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</si>
  <si>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</si>
  <si>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</si>
  <si>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</si>
  <si>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</si>
  <si>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</si>
  <si>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</si>
  <si>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</si>
  <si>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</si>
  <si>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</si>
  <si>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</si>
  <si>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</si>
  <si>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</si>
  <si>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</si>
  <si>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</si>
  <si>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</si>
  <si>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</si>
  <si>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</si>
  <si>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</si>
  <si>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</si>
  <si>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</si>
  <si>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</si>
  <si>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</si>
  <si>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</si>
  <si>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</si>
  <si>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</si>
  <si>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</si>
  <si>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</si>
  <si>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</si>
  <si>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</si>
  <si>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</si>
  <si>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</si>
  <si>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</si>
  <si>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</si>
  <si>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</si>
  <si>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</si>
  <si>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</si>
  <si>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</si>
  <si>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</si>
  <si>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</si>
  <si>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</si>
  <si>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</si>
  <si>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</si>
  <si>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</si>
  <si>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</si>
  <si>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</si>
  <si>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</si>
  <si>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</si>
  <si>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</si>
  <si>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</si>
  <si>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</si>
  <si>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</si>
  <si>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</si>
  <si>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</si>
  <si>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</si>
  <si>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</si>
  <si>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</si>
  <si>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</si>
  <si>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r>
      <rPr>
        <b/>
        <sz val="12"/>
        <color theme="0"/>
        <rFont val="Calibri"/>
        <family val="2"/>
        <charset val="238"/>
      </rPr>
      <t xml:space="preserve">Tab. 3.2: </t>
    </r>
    <r>
      <rPr>
        <b/>
        <sz val="14"/>
        <color theme="0"/>
        <rFont val="Calibri"/>
        <family val="2"/>
        <charset val="238"/>
      </rPr>
      <t>Studenti - samoplátci** (počty studií)</t>
    </r>
  </si>
  <si>
    <t>Tab. 3.3: Studijní neúspěšnost* 1. ročníku** studia (v %)</t>
  </si>
  <si>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</si>
  <si>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t xml:space="preserve">Tab. 3.4: Stipendia studentům podle účelu stipendia (počty fyzických osob) </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</si>
  <si>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</si>
  <si>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r>
      <rPr>
        <b/>
        <sz val="12"/>
        <color indexed="9"/>
        <rFont val="Calibri"/>
        <family val="2"/>
        <charset val="238"/>
      </rPr>
      <t xml:space="preserve">Tab. 8.1: </t>
    </r>
    <r>
      <rPr>
        <b/>
        <sz val="14"/>
        <color indexed="9"/>
        <rFont val="Calibri"/>
        <family val="2"/>
        <charset val="238"/>
      </rPr>
      <t xml:space="preserve"> Konference (spolu)pořádané vysokou školou (počty)</t>
    </r>
  </si>
  <si>
    <t xml:space="preserve">Tab. 8.4: Transfer znalostí a výsledků výzkumu do praxe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</si>
  <si>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</si>
  <si>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</si>
  <si>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</si>
  <si>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</si>
  <si>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</si>
  <si>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</si>
  <si>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</si>
  <si>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</si>
  <si>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</si>
  <si>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</si>
  <si>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 xml:space="preserve">Počty docentů a profesorů jmenovaných v daném roce s uvedením jejich průměrného věku. Vykazují se fyzické osoby. Zahrnuty jsou habilitace a profesorská řízení, které proběhly v daném kalendářním roce na dané VŠ (tzn. veškeré osoby, které byly jmenovány na dané VŠ, bez ohledu na to, zda kmenově spadají pod tuto VŠ)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</si>
  <si>
    <t>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Jsou uváděny všechny programy bez ohledu na zdroj financování. Vysoká škola bez dalšího zásahu pouze vyplní tabulku příslušnými hodnotami (nemaže země, u kterých nebyla realizována žádná mobilita).</t>
  </si>
  <si>
    <t>Tab. 7.3: Mobilita absolventů** (podíly absolvovaných studií)</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</si>
  <si>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</si>
  <si>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</si>
  <si>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</si>
  <si>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</si>
  <si>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</si>
  <si>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</si>
  <si>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</si>
  <si>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</si>
  <si>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</si>
  <si>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</si>
  <si>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</si>
  <si>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</si>
  <si>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</si>
  <si>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</si>
  <si>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</si>
  <si>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6.2: Věková struktura akademických a vědeckých pracovníků (počty fyzických osob)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</si>
  <si>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</si>
  <si>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</si>
  <si>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</si>
  <si>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</si>
  <si>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7.3: Mobilita absolventů (podíly absolvovaných studií)</t>
  </si>
  <si>
    <t>Tab. 8.1:  Konference (spolu)pořádané vysokou školou (počty)</t>
  </si>
  <si>
    <t>Tab. 8.2: Odborníci z aplikační sféry podílející se na výuce a na praxi v akreditovaných studijních programech (počty)</t>
  </si>
  <si>
    <t>Tab. 8.4: Transfer znalostí a výsledků výzkumu do praxe</t>
  </si>
  <si>
    <t>podpora zahraniční mobility studentů</t>
  </si>
  <si>
    <t>podpora diplomantské výstavy</t>
  </si>
  <si>
    <t>podpora činnosti Ateliéru hostujícího umělce</t>
  </si>
  <si>
    <t>podpora talentovaných studentů</t>
  </si>
  <si>
    <t>zefektivnění vnitřního fungování</t>
  </si>
  <si>
    <t>podpora projektu Artyčok.tv</t>
  </si>
  <si>
    <t>cíl naplněn</t>
  </si>
  <si>
    <t>VVŠ</t>
  </si>
  <si>
    <t>AMU</t>
  </si>
  <si>
    <t>AVU</t>
  </si>
  <si>
    <t>ČVUT</t>
  </si>
  <si>
    <t>ČZU</t>
  </si>
  <si>
    <t>x</t>
  </si>
  <si>
    <t>JAMU</t>
  </si>
  <si>
    <t>JU</t>
  </si>
  <si>
    <t>MENDELU</t>
  </si>
  <si>
    <t>MU</t>
  </si>
  <si>
    <t>OU</t>
  </si>
  <si>
    <t>SU</t>
  </si>
  <si>
    <t>TUL</t>
  </si>
  <si>
    <t>UHK</t>
  </si>
  <si>
    <t>UJEP</t>
  </si>
  <si>
    <t>UPa</t>
  </si>
  <si>
    <t>UPOL</t>
  </si>
  <si>
    <t>UTB</t>
  </si>
  <si>
    <t>VFU</t>
  </si>
  <si>
    <t>VŠB-TUO</t>
  </si>
  <si>
    <t>VŠE</t>
  </si>
  <si>
    <t>VŠCHT</t>
  </si>
  <si>
    <t>VŠPJ</t>
  </si>
  <si>
    <t>UK</t>
  </si>
  <si>
    <t>VŠTE</t>
  </si>
  <si>
    <t>VŠUP</t>
  </si>
  <si>
    <t>VUT</t>
  </si>
  <si>
    <t>ZČU</t>
  </si>
  <si>
    <t xml:space="preserve">Z toho počet žen celkem** </t>
  </si>
  <si>
    <t>Z toho počet cizinců celkem**</t>
  </si>
  <si>
    <t>** = bez údajů od VŠB-TUO, VŠPJ</t>
  </si>
  <si>
    <t>Akademie múzických umění v Praze</t>
  </si>
  <si>
    <t>DAMU</t>
  </si>
  <si>
    <t>FAMU</t>
  </si>
  <si>
    <t>HAMU</t>
  </si>
  <si>
    <t>AVU v Praze</t>
  </si>
  <si>
    <t>ČVUT v Praze</t>
  </si>
  <si>
    <t>Fakulta stavební</t>
  </si>
  <si>
    <t>Fakulta strojní</t>
  </si>
  <si>
    <t>Fakulta elektrotechnická</t>
  </si>
  <si>
    <t>Fakulta informačních technologií</t>
  </si>
  <si>
    <t>Fakulta dopravní</t>
  </si>
  <si>
    <t>Fakulta jaderná a fyzikálně inženýrská</t>
  </si>
  <si>
    <t>Fakulta architektury</t>
  </si>
  <si>
    <t>Fakulta biomedicínského inženýrství</t>
  </si>
  <si>
    <t>Celoškolská pracoviště</t>
  </si>
  <si>
    <t>České vysoké učení technické</t>
  </si>
  <si>
    <t>Česká zemědělská univerzita v Praze</t>
  </si>
  <si>
    <t>Fakulta agrobiologie, potravinových a přírodních zdrojů</t>
  </si>
  <si>
    <t>Fakulta lesnická a dřevařská</t>
  </si>
  <si>
    <t>Fakulta tropického zemědělství</t>
  </si>
  <si>
    <t>Fakulta životního prostředí</t>
  </si>
  <si>
    <t>Institut vzdělávání a poradenství</t>
  </si>
  <si>
    <t>Provozně ekonomická fakulta</t>
  </si>
  <si>
    <t>Technická fakulta</t>
  </si>
  <si>
    <t>Janáčkova akademie múzických umění v Brně</t>
  </si>
  <si>
    <t>Divadelní fakulta</t>
  </si>
  <si>
    <t>Hudební fakulta</t>
  </si>
  <si>
    <t>Jihočeská univerzita v Českých Budějovicích</t>
  </si>
  <si>
    <t>Ekonomická fakulta***</t>
  </si>
  <si>
    <t/>
  </si>
  <si>
    <t>Filozofická fakulta</t>
  </si>
  <si>
    <t>Pedagogická fakulta</t>
  </si>
  <si>
    <t>Přírodovědecká fakulta</t>
  </si>
  <si>
    <t>Fakulta rybářství a ochrany vod</t>
  </si>
  <si>
    <t>Teologická fakulta</t>
  </si>
  <si>
    <t>Zdravotně sociální fakulta</t>
  </si>
  <si>
    <t>Zemědělská fakulta</t>
  </si>
  <si>
    <t>JU celkem</t>
  </si>
  <si>
    <t>Mendelova univerzita v Brně</t>
  </si>
  <si>
    <t>Agronomická fakulta***</t>
  </si>
  <si>
    <t>Lesnická a dřevařská fakulta***</t>
  </si>
  <si>
    <t>Provozně ekonomická fakulta***</t>
  </si>
  <si>
    <t>Zahradnická fakulta***</t>
  </si>
  <si>
    <t>Fakulta regionálního rozvoje a mezinárodních studií***</t>
  </si>
  <si>
    <t>Institut celoživotního vzdělávání***</t>
  </si>
  <si>
    <t>Masarykova univerzita</t>
  </si>
  <si>
    <t>Lékařská fakulta</t>
  </si>
  <si>
    <t>Právnická fakulta</t>
  </si>
  <si>
    <t>Fakulta sociálních studií</t>
  </si>
  <si>
    <t>Fakulta informatiky</t>
  </si>
  <si>
    <t>Fakulta sportovních studií</t>
  </si>
  <si>
    <t>Ekonomicko-správní fakulta</t>
  </si>
  <si>
    <t>Ostravská univerzita</t>
  </si>
  <si>
    <t>Fakulta umění</t>
  </si>
  <si>
    <t>Slezská univerzita v Opavě</t>
  </si>
  <si>
    <t>Filozoficko-přírodovědecká fakulta</t>
  </si>
  <si>
    <t>Obchodně podnikatelská fakulta</t>
  </si>
  <si>
    <t>Fakulta veřejných politik</t>
  </si>
  <si>
    <t>studenti nezařazeni pod žádnou z fakult</t>
  </si>
  <si>
    <t>Technická univerzita v Liberci</t>
  </si>
  <si>
    <t>Fakulta textilní</t>
  </si>
  <si>
    <t>Fakulta přírodovědně-humanitní 
a pedagogická</t>
  </si>
  <si>
    <t>Ekonomická fakulta</t>
  </si>
  <si>
    <t>Fakulta umění a architektury</t>
  </si>
  <si>
    <t>Fakulta mechatroniky, informatiky a mezioborových studií</t>
  </si>
  <si>
    <t>Univerzita Hradec Králové</t>
  </si>
  <si>
    <t>Fakulta informatiky a managementu</t>
  </si>
  <si>
    <t>Ústav sociální práce</t>
  </si>
  <si>
    <t>Univerzita J. E. Purkyně
v Ústí nad Labem</t>
  </si>
  <si>
    <t>Fakulta 6 - Filozofická fakulta</t>
  </si>
  <si>
    <t>Univerzita Karlova</t>
  </si>
  <si>
    <t>Katolická teologická fakulta</t>
  </si>
  <si>
    <t>Evangelická teologická fakulta</t>
  </si>
  <si>
    <t>Husitská teologická fakulta</t>
  </si>
  <si>
    <t>1. lékařská fakulta</t>
  </si>
  <si>
    <t>2. lékařská fakulta</t>
  </si>
  <si>
    <t>3. lékařská fakulta</t>
  </si>
  <si>
    <t>Lékařská fakulta v Plzni</t>
  </si>
  <si>
    <t>Lékařská fakulta v Hradci  Králové</t>
  </si>
  <si>
    <t>Farmaceutická fakulta v Hradci  Králové</t>
  </si>
  <si>
    <t>Matematicko-fyzikální fakulta</t>
  </si>
  <si>
    <t>Fakulta sociálních věd</t>
  </si>
  <si>
    <t>Fakulta tělesné výchovy a sportu</t>
  </si>
  <si>
    <t>Fakulta humanitních studií</t>
  </si>
  <si>
    <t>Dopravní fakulta Jana Pernera</t>
  </si>
  <si>
    <t>Fakulta elektrotechniky a informatiky</t>
  </si>
  <si>
    <t>Fakulta ekonomicko-správní</t>
  </si>
  <si>
    <t>Fakulta filozofická</t>
  </si>
  <si>
    <t>Fakulta chemicko-technologická</t>
  </si>
  <si>
    <t>Fakulta restaurování</t>
  </si>
  <si>
    <t>Fakulta zdravotnických studií</t>
  </si>
  <si>
    <t>Univerzita Palackého v Olomouci</t>
  </si>
  <si>
    <t>Fakulta zdravotnických věd</t>
  </si>
  <si>
    <t>Cyrilometodějská teologická fakulta</t>
  </si>
  <si>
    <t>Fakulta tělesné kultury</t>
  </si>
  <si>
    <t>Univerzita Tomáše Bati</t>
  </si>
  <si>
    <t>Fakulta technologická</t>
  </si>
  <si>
    <t>Fakulta managementu a ekonomiky</t>
  </si>
  <si>
    <t>Fakulta multimediálních komunikací</t>
  </si>
  <si>
    <t>Fakulta aplikované informatiky</t>
  </si>
  <si>
    <t>Fakulta logistiky a krizového řízení</t>
  </si>
  <si>
    <t>UTB celkem</t>
  </si>
  <si>
    <t>Veterinární a farmaceutická univerzita Brno</t>
  </si>
  <si>
    <t>Fakulta veterinárního lékařství</t>
  </si>
  <si>
    <t>Fakulta veterinární hygieny a ekologie</t>
  </si>
  <si>
    <t>Fakulta farmaceutická</t>
  </si>
  <si>
    <t>Vysoká škola báňská - Technická univerzita Ostrava</t>
  </si>
  <si>
    <t xml:space="preserve">Fakulta bezpečnostního inženýrství </t>
  </si>
  <si>
    <t>Hornicko-geologická fakulta</t>
  </si>
  <si>
    <t>Fakulta metalurgie a materiálového inženýrství</t>
  </si>
  <si>
    <t>Univerzitní studijní programy</t>
  </si>
  <si>
    <t>Vysoká škola ekonomická v Praze</t>
  </si>
  <si>
    <t>Fakulta financí a účetnictví</t>
  </si>
  <si>
    <t>Fakulta mezinárodních vztahů</t>
  </si>
  <si>
    <t>Fakulta podnikohospodářská</t>
  </si>
  <si>
    <t>Fakulta informatiky a statistiky</t>
  </si>
  <si>
    <t>Národohospodářská fakulta</t>
  </si>
  <si>
    <t>Fakulta managementu</t>
  </si>
  <si>
    <t>Celoškolní pracoviště</t>
  </si>
  <si>
    <t>FCHT</t>
  </si>
  <si>
    <t>FTOP</t>
  </si>
  <si>
    <t>FPBT</t>
  </si>
  <si>
    <t>FCHI</t>
  </si>
  <si>
    <t>Vysoká škola polytechnická Jihlava (VŠPJ)</t>
  </si>
  <si>
    <t>VUT v Brně</t>
  </si>
  <si>
    <t>Fakulta výtvarných umění</t>
  </si>
  <si>
    <t>Fakulta chemická</t>
  </si>
  <si>
    <t>Fakulta elektrotechniky a komunikačních technologií</t>
  </si>
  <si>
    <t>Fakulta podnikatelská</t>
  </si>
  <si>
    <t>Fakulta strojního inženýrství</t>
  </si>
  <si>
    <t>Středoevropský technologický institut VUT</t>
  </si>
  <si>
    <t>Ústav soudního inženýrství</t>
  </si>
  <si>
    <t>Západočeská univerzita v Plzni</t>
  </si>
  <si>
    <t>Fakulta aplikovaných věd</t>
  </si>
  <si>
    <t>Fakulta designu a umění L. Sutnara</t>
  </si>
  <si>
    <t>Fakulta ekonomická</t>
  </si>
  <si>
    <t xml:space="preserve">Fakulta filozofická </t>
  </si>
  <si>
    <t>Fakulta pedagogická</t>
  </si>
  <si>
    <t>Fakulta právnická</t>
  </si>
  <si>
    <t>VŠ celkem</t>
  </si>
  <si>
    <t>Fakulta sociálně eknomická</t>
  </si>
  <si>
    <t>Fakulta umění a designu</t>
  </si>
  <si>
    <t>Fakulta výrobních technologií a managementu</t>
  </si>
  <si>
    <t>Univerzita Pardubice</t>
  </si>
  <si>
    <t>Celková výše stipendia</t>
  </si>
  <si>
    <t>Z toho počet žen celkem **</t>
  </si>
  <si>
    <t>** = bez údajů z Univerzity Pardubice, Vysoké školy báňské - Technické univerzity Ostrava, Vysoké školy polytechnické Jihlava</t>
  </si>
  <si>
    <t>Podíl absolventů, kteří během svého studia vyjeli na zahraniční pobyt v délce alespoň 14 dní, u PhD studentů alespoň na 30 dní [%]</t>
  </si>
  <si>
    <t>Pozn.: *** = Bez údajů z Ostravské univerzity, Vysoké školy umělecko-průmyslové v Praze.</t>
  </si>
  <si>
    <t>Naplňování stanovených cílů/indikátorů v %</t>
  </si>
  <si>
    <t>Nákup a obnova přístrojového vybavení na FD ČVUT v Praze</t>
  </si>
  <si>
    <t>Podpora studijních procesů</t>
  </si>
  <si>
    <t>Poradenství</t>
  </si>
  <si>
    <t>Mobilita studentů</t>
  </si>
  <si>
    <t>Kompetence pro komerci</t>
  </si>
  <si>
    <t>Podpora dotačních titulů</t>
  </si>
  <si>
    <t>Mezisektorová mobilita</t>
  </si>
  <si>
    <t>Podpora doktorského studia</t>
  </si>
  <si>
    <t>Modul pro tvorbu rozvrhu</t>
  </si>
  <si>
    <t>Nový webový KOS</t>
  </si>
  <si>
    <t>Datová kvalita</t>
  </si>
  <si>
    <t>Zavedení systému řízení IT služeb (IT Service Management) do provozu, realizace vybraných SLA</t>
  </si>
  <si>
    <t>Systém řízení IS/IT ČVUT (základní koncept, směrnice, normy, metodiky)</t>
  </si>
  <si>
    <t>Portál ČVUT (Intranet)</t>
  </si>
  <si>
    <t>Centrální HelpDesk/ServiceDesk ČVUT</t>
  </si>
  <si>
    <t>Dokumenty - SharePoint - zavádění nových agend a školení</t>
  </si>
  <si>
    <t>Procesní portál</t>
  </si>
  <si>
    <t>Systematická školení zaměstnanců (základní nástroje, ASW ČVUT)</t>
  </si>
  <si>
    <t>Podpora pedagogické práce akademických pracovníků a profilace a inovace studijních programů na úrovni předmětů/kurzů (soutěž I)</t>
  </si>
  <si>
    <t>Podpora dlouhodobých studijních výjezdů studentů ČZU (včetně studentů DSP) do zahraničí a dlouhodobých studijních pobytů zahraničních studentů na ČZU</t>
  </si>
  <si>
    <t xml:space="preserve">Zajištění rozvoje a provozu Univerzitního informačního systému (UIS) </t>
  </si>
  <si>
    <t>Marketingová prezentace na výstavách a jiných akcích mimo univerzitu</t>
  </si>
  <si>
    <t xml:space="preserve">Podpora vědeckých časopisů, které ČZU vydává nebo se na jejich vydávání podílí </t>
  </si>
  <si>
    <t>Komercializace duševního vlastnictví a Licenční fond</t>
  </si>
  <si>
    <t>1. Počet studentů - celkem</t>
  </si>
  <si>
    <t>2. Novelizovat stipendijní řád a příslušné směrnice v oblasti stipendijní podpory</t>
  </si>
  <si>
    <t>Novelizovat stipendijní řád</t>
  </si>
  <si>
    <t>3. Dosáhnout průchodnosti (úspěšného ukončení) studiem nad 90 %</t>
  </si>
  <si>
    <t xml:space="preserve">Dosáhnout průchodnosti </t>
  </si>
  <si>
    <t>Splněno</t>
  </si>
  <si>
    <t>4. Podpořit projekty FRVUČ min. 1.000 tis. Kč</t>
  </si>
  <si>
    <t>Podpořit projekty FRVUČ</t>
  </si>
  <si>
    <t>5. Na fakultách připravit a každoročně realizovat min. 6 projektů</t>
  </si>
  <si>
    <t>Realizovat projekty</t>
  </si>
  <si>
    <t>6. Hodnotit veřejná vystoupení studentů a z toho procesu učinit integrální součást řídicích činností</t>
  </si>
  <si>
    <t>Hodnotit veřejná vystoupení studentů</t>
  </si>
  <si>
    <t>7. Uskutečnit veřejná vystoupení studentů</t>
  </si>
  <si>
    <t>8. Analyzovat činnost Society for Artistic Research a rozhodnout o členství JAMU v ní</t>
  </si>
  <si>
    <t>Analyzovat činnost</t>
  </si>
  <si>
    <t>9. Dokončit procesní analýzu</t>
  </si>
  <si>
    <t>Dokončit procesní analýzu</t>
  </si>
  <si>
    <t>10. Adaptovat a ustavit organizační strukturu řízení kvality</t>
  </si>
  <si>
    <t>Adaptovat a ustavit strukturu</t>
  </si>
  <si>
    <t>11. Ustanovit metodu ověřování kvality v rámci školy</t>
  </si>
  <si>
    <t>Ustanovit metodu</t>
  </si>
  <si>
    <t>12. Aktualizovat kariérní a personální plány</t>
  </si>
  <si>
    <t>Aktualizovat plány</t>
  </si>
  <si>
    <t>13. Počty přepočtených úvazků (studenti DSP, mladí a začínající pedagogové)</t>
  </si>
  <si>
    <t>14. a) Počty školení CŽV</t>
  </si>
  <si>
    <t>14. b) Počty účastníků CŽV</t>
  </si>
  <si>
    <t>15. Realizovat festivaly (SETKÁNÍ/ENCOUNTER, MSLJ, Setkávání nové hudby Plus a další)</t>
  </si>
  <si>
    <t>Realizovat festivaly</t>
  </si>
  <si>
    <t>16. Uskutečnit Festival bicích nástrojů</t>
  </si>
  <si>
    <t>Uskutečnit festival</t>
  </si>
  <si>
    <t>17. Realizovat aktivity v rámci plánu reprodukce a rozvoje technologií JAMU</t>
  </si>
  <si>
    <t>Realizovat aktivity</t>
  </si>
  <si>
    <t>18. Upřesnit reálný roční plán Reprodukce rozvoje technologií JAMU</t>
  </si>
  <si>
    <t>Upřesnit plán</t>
  </si>
  <si>
    <r>
      <t xml:space="preserve">Naplňování stanovených cílů/indikátorů </t>
    </r>
    <r>
      <rPr>
        <b/>
        <sz val="10"/>
        <color rgb="FFFF0000"/>
        <rFont val="Calibri"/>
        <family val="2"/>
        <charset val="238"/>
        <scheme val="minor"/>
      </rPr>
      <t>**</t>
    </r>
  </si>
  <si>
    <t>Prioritní cíl 1 Zajišťování kvality</t>
  </si>
  <si>
    <t>Prioritní cíl 2 Diverzita a dostupnost</t>
  </si>
  <si>
    <t>Prioritní cíl 3 Internacionalizace</t>
  </si>
  <si>
    <t>Prioritní cíl 4 Relevance</t>
  </si>
  <si>
    <t>Prioritní cíl 5 Kvalitní a relevantní výzkum, vývoj a inovace</t>
  </si>
  <si>
    <t>Prioritní cíl 6 Rozhodování založené na datech</t>
  </si>
  <si>
    <t>Prioritní cíl 7 Rozvoj fakult a vysokoškolského ústavu</t>
  </si>
  <si>
    <t>Prioritní cíl 8 Podpora a inovace vzdělávací činnosti</t>
  </si>
  <si>
    <t>Definice ukazatele Institucionálního plánu MU pro léta 2016–2018</t>
  </si>
  <si>
    <t xml:space="preserve">Označení priority DZ MU </t>
  </si>
  <si>
    <t>Hlavní aktivity na léta 2016, 2017, 2018 plánované pro realizaci nebo zahájení s cílem naplňování DZ MU 2016–2020</t>
  </si>
  <si>
    <t>Jednotky</t>
  </si>
  <si>
    <t>Diverzifikace a otevřenost studijní nabídky</t>
  </si>
  <si>
    <t>U1.1</t>
  </si>
  <si>
    <t>a) Analýzy trendů studentské populace
b) Revize přijímacího řízení a jeho částečná inovace různými formami
c) Zpracování komunikační strategie k různým cílovým skupinám uchazečů a zahájení její realizace
d) Příprava a zahájení realizace aktivního poradenství na úrovni studijních programů
e) Rozvíjení spolupráce se středními školami v různých formách s cílem informování i vzdělávání budoucích uchazečů</t>
  </si>
  <si>
    <t>stav</t>
  </si>
  <si>
    <t>Opatření ke zvyšování studijní úspěšnosti identifikována</t>
  </si>
  <si>
    <t>Opatření ke zvyšování studijní úspěšnosti částečně implementována</t>
  </si>
  <si>
    <t>U1.2</t>
  </si>
  <si>
    <t>a) Analýza problematiky vyrovnávání rozdílů ve vstupních znalostech studentů
b) Vytvoření vzdělávacích příležitostí, například ve formě speciálních kurzů, s cílem zmenšit rozdíly ve vstupních znalostech různorodé populace studentů a podpora sociální a jazykové adaptace zájemců o studium s různým znevýhodněním
c) Informování a motivování ke studiu potenciální zájemce z řad Romů, dalších etnických menšin, ze skupin ohrožených sociálním vyloučením, osob ve výkonu trestu odnětí svobody, se zdravotním handicapem či s jiným znevýhodněním odpovídajícími komunikačními strategiemi</t>
  </si>
  <si>
    <t xml:space="preserve">Nástroje otevírající přístup ke studiu a jeho úspěšnému absolvování neimplementovány </t>
  </si>
  <si>
    <t>Nástroje otevírající přístup ke studiu a jeho úspěšnému absolvování částečně implementovány</t>
  </si>
  <si>
    <t xml:space="preserve">a) Nerealizováno
b) Nerealizováno
c) Nerealizováno
</t>
  </si>
  <si>
    <t>U1.3</t>
  </si>
  <si>
    <t>a) Analýza struktury studijních programů ve srovnání s mezinárodní praxí
b) Příprava revize údajů o studijních programech v Informačním systému MU a realizace prvních úprav
c) Zahájení diskuze o profilaci studijních programů na akademické a profesní dle novelizované legislativy a revize nabídky studijních programů</t>
  </si>
  <si>
    <t>Nedostatečné informace o studijních programech</t>
  </si>
  <si>
    <t>Revidované informace o studijních programech</t>
  </si>
  <si>
    <t>U1.4</t>
  </si>
  <si>
    <t>a) Analýza mezinárodní praxe dvouoborového a víceoborového studia a redefinice charakteru tohoto studia na MU
b) Příprava nových a inovovaných studijních programů (např. učitelských programů, programů technologického zaměření, specializovaných profesních programů atd.)
c) Realizace studijních programů uskutečňovaných s jinými institucemi</t>
  </si>
  <si>
    <t>Stávající studijní nabídka</t>
  </si>
  <si>
    <t>Studijní nabídka obohacená o nové a inovované studijní programy</t>
  </si>
  <si>
    <t xml:space="preserve">a) Realizováno 
b) Realizováno
c) Realizováno </t>
  </si>
  <si>
    <t>U1.5</t>
  </si>
  <si>
    <t>a) Zmapování zájmu potenciálních uchazečů o celoživotní vzdělávání, včetně uchazečů se specifickými potřebami, a vytváření tomu odpovídající nabídky kurzů
b) Definování postupů a pravidel pro uznávání výsledků předchozího neformálního vzdělávání a informálního učení</t>
  </si>
  <si>
    <t>Stávající nabídka celoživotního vzdělávání</t>
  </si>
  <si>
    <t>Inovovaná nabídka celoživotního vzdělávání</t>
  </si>
  <si>
    <t>a) Nerealizováno
b) Nerealizováno</t>
  </si>
  <si>
    <t>Kvalitní vzdělávání reflektující aktuální trendy</t>
  </si>
  <si>
    <t>U2.1</t>
  </si>
  <si>
    <t>a) Reflexe požadavků novely zákona o vysokých školách a dalších návazných norem v procesech zajišťování a hodnocení kvality vzdělávacích a souvisejících činností
b) Diskuse a návrh vnitřních standardů a doporučení pro kvalitu a uskutečňování studijních programů
c) Vytvoření koncepce vnitřního akreditačního procesu
d) Vytvoření paragrafovaného znění vnitřní normy o studijních programech a její implementace včetně souvisejících organizačních opatření
e) Realizace pravidelných evaluací studijních programů</t>
  </si>
  <si>
    <t xml:space="preserve">Stávající systém zajišťování a hodnocení kvality </t>
  </si>
  <si>
    <t>Systém zajišťování a hodnocení kvality doplněn o nové komponenty</t>
  </si>
  <si>
    <t>U2.2</t>
  </si>
  <si>
    <t>a) Revize stávajících studentských průzkumů a rozšíření nástrojů pro práci s výsledky těchto šetření
b) Zapojování studentů do procesů zajišťování kvality (např. ve formě aktivní účasti v rámci pravidelných evaluací studijních programů atd.)
c) Zavedení programových rad bakalářských a  magisterských studijních programů včetně aktivní účasti studentů</t>
  </si>
  <si>
    <t>Nedostatečná role studentů v procesech zajišťování kvality vzdělávacích činností</t>
  </si>
  <si>
    <t>Posílení účasti studentů v procesech zajišťování kvality vzdělávacích činností</t>
  </si>
  <si>
    <t>a) Realizováno
b) Nerealizováno 
c) Nerealizováno</t>
  </si>
  <si>
    <t>U2.3</t>
  </si>
  <si>
    <t>a) Analýza univerzitní praxe v oblasti společných základů více oborů
b) Definování témat špičkových kurzů pro budoucí interdisciplinární moduly v akademických bakalářských studijních programech a zahájení přípravy obsahu těchto kurzů
c) Vytvoření nabídky vzdělávacích a tvůrčích možností pro individuální rozvoj talentovaných a vysoce motivovaných studentů</t>
  </si>
  <si>
    <t>Kurikulum bakalářského studia před revizí</t>
  </si>
  <si>
    <t xml:space="preserve">Částečná revize kurikula v bakalářských studijních programech </t>
  </si>
  <si>
    <t>U2.4</t>
  </si>
  <si>
    <t>Nové trendy, metody a formy výuky identifikovány</t>
  </si>
  <si>
    <t>Nové trendy, metody a formy výuky částečně implementovány</t>
  </si>
  <si>
    <t>Internacionalizace ve vzdělávání</t>
  </si>
  <si>
    <t>U3.1</t>
  </si>
  <si>
    <t>a) Zavedení nástrojů v Informačním systému MU pro sledování cizojazyčné výuky a analýza výuky v cizích jazycích na jednotlivých fakultách 
b) Stanovení univerzitního standardu užívání cizojazyčné studijní literatury a zvyšování požadavků na využívání cizích jazyků při studiu
c) Posilování ověřování vstupních cizojazyčných kompetencí uchazečů o studium v rámci přijímacího řízení</t>
  </si>
  <si>
    <t>Nástroje pro posílení užívání cizího jazyka v rámci studia identifikovány</t>
  </si>
  <si>
    <t>Nástroje pro posílení užívání cizího jazyka v rámci studia implementovány</t>
  </si>
  <si>
    <t>a) Realizováno
b) Nerealizováno
c) Realizováno</t>
  </si>
  <si>
    <t>U3.2</t>
  </si>
  <si>
    <t>a) Vytvoření nabídky a realizace studijních programů v oblasti cizích jazyků strategického významu, tj. čínština, japonština, vietnamština, arabština, balkánské jazyky aj.
b) Rozšíření nabídky výuky cizích jazyků směrem ke studentům i zaměstnancům
c) Realizace výuky odborných předmětů v cizích jazycích jako nedílné součásti českých studijních programů
d) Rozšiřování nabídky výuky akademického psaní a prezentačních dovedností v angličtině a dalších cizích jazycích
e) Motivace studentů ke zpracovávání závěrečných prací v cizích jazycích</t>
  </si>
  <si>
    <t>Nedostatečný podíl výuky odborných předmětů v cizích jazycích</t>
  </si>
  <si>
    <t xml:space="preserve">Posílená výuka odborných předmětů v cizích jazycích </t>
  </si>
  <si>
    <t>U3.3</t>
  </si>
  <si>
    <t>a) Příprava studijních programů plně vyučovaných v cizích jazycích a společných studijních programů typu joint degree
b) Organizování letních škol v cizích jazycích a integračních aktivit pro zahraniční studenty
c) Propagační aktivity studijní nabídky směrem do zahraničí</t>
  </si>
  <si>
    <t>Nedostatečná nabídka studijních programů v cizích jazycích</t>
  </si>
  <si>
    <t>Připravované studijní programy v cizích jazycích</t>
  </si>
  <si>
    <t>a) Realizováno
b) Realizováno
c) Realizováno</t>
  </si>
  <si>
    <t>U3.4</t>
  </si>
  <si>
    <t>a) Prohloubení přípravy pro vyjíždějící studenty za studiem do zahraničí prostřednictvím speciálně zaměřených kurzů
b) Rozšiřování nabídky příležitostí pro oboustrannou mezinárodní mobilitu studentů a zaměstnanců
c) Zajišťování odpovídajících možností zahraničních studijních pobytů ve vazbě na zaměření studijních programů, a to s cílem maximalizovat míru uznávání absolvované části studia v zahraničí
d) Realizace výuky českého jazyka pro zahraniční studenty, včetně studentů ze Slovenska, a motivování zahraničních studentů ke studiu češtiny</t>
  </si>
  <si>
    <t>Stávající nabídka příležitostí pro oboustrannou mezinárodní mobilitu studentů a zaměstnanců</t>
  </si>
  <si>
    <t>Rozšířená nabídka příležitostí pro oboustrannou mezinárodní mobilitu studentů a zaměstnanců i zvýšená kvalita souvisejících služeb</t>
  </si>
  <si>
    <t>a) Realizováno
b) Realizováno
c) Nerealizováno
d) Realizováno</t>
  </si>
  <si>
    <t>Individualizované doktorské studium</t>
  </si>
  <si>
    <t>U4.1</t>
  </si>
  <si>
    <t>a) Zavedení nástrojů získávání zpětné vazby na kvalitu doktorského studia od studentů
b) Rozšíření způsobů poskytování zpětné vazby doktorandům v průběhu studia (např. aktivní rolí oborových rad nebo zavedením mentorství)
c) Vytvoření a realizace vzdělávacího kurzu pro začínající školitele doktorandů</t>
  </si>
  <si>
    <t>Absence nástrojů zpětné vazby v doktorském studiu</t>
  </si>
  <si>
    <t>Navržené a částečně aplikované nástroje zpětné vazby v doktorském studiu</t>
  </si>
  <si>
    <t>U4.2</t>
  </si>
  <si>
    <t>a) Založení školy doktorských studií zajišťující společné prvky doktorského studia
b) Definování společných standardů doktorského studia a realizace vnitřního hodnocení doktorských studijních programů
c) Revize nabídky doktorských studijních programů</t>
  </si>
  <si>
    <t>U4.3</t>
  </si>
  <si>
    <t>a) Příprava a zahájení výuky přenositelných dovedností a metodologie vědy napříč doktorskými studijními programy
b) Inovace a modernizace kurzu PREFEKT 
c) Poskytování kariérního poradenství a servisu pro co nejlepší uplatňování absolventů doktorského studia v tuzemsku i v zahraničí
d) Realizace stáží studentů doktorského studia v aplikační sféře a ve výzkumných institucích</t>
  </si>
  <si>
    <t>Absence aktivní podpory profesního uplatňování doktorandů</t>
  </si>
  <si>
    <t>Zahájení poskytování aktivní podpory profesního uplatňování doktorandů  </t>
  </si>
  <si>
    <t>U4.4</t>
  </si>
  <si>
    <t>a) Rozvoj různých forem spolupráce v doktorském studiu s Akademií věd ČR a s jinými vysokými školami a výzkumnými institucemi včetně zahraničních
b) Příprava strategie marketingových a náborových aktivit doktorského studia směrem k různým cílovým skupinám a její realizace</t>
  </si>
  <si>
    <t>Nedostatečná propagace doktorského studia směrem k potenciálním uchazečům</t>
  </si>
  <si>
    <t>Zpracovaná a částečně implementovaná strategie marketingových a náborových aktivit</t>
  </si>
  <si>
    <t>a) Realizováno
b) Realizováno</t>
  </si>
  <si>
    <t xml:space="preserve">Excelence a relevance výzkumu </t>
  </si>
  <si>
    <t>U5.1</t>
  </si>
  <si>
    <t>a) Definování výzkumných priorit a strategických mezioborových výzkumných témat
b) Optimalizace personálního složení pracovišť v souladu se stanovenými prioritami ve vzdělávání a výzkumu</t>
  </si>
  <si>
    <t>Absence jasného vymezení výzkumných priorit a strategických mezioborových témat</t>
  </si>
  <si>
    <t>Vymezené výzkumné priority a strategická mezioborová témata</t>
  </si>
  <si>
    <t>a) Realizováno
b) Nerealizováno</t>
  </si>
  <si>
    <t>U5.2</t>
  </si>
  <si>
    <t>a) Zahájení činnosti mezinárodního vědeckého panelu jako poradního orgánu pro výzkum
b) Vytvoření univerzitní koncepce Open Access a zahájení její implementace
c) Rozvíjení projektové podpory a souvisejícího servisu výzkumným týmům při přípravě projektů do Horizon 2020</t>
  </si>
  <si>
    <t>Nedostatečná mezinárodní viditelnost univerzitního výzkumu</t>
  </si>
  <si>
    <t>Implementovaná opatření pro upevnění výzkumu v mezinárodním prostředí</t>
  </si>
  <si>
    <t>U5.3</t>
  </si>
  <si>
    <t>a) Vytvoření nabídky výzkumných témat zabývajících se řešením společenských problémů pro spolupráci s organizacemi veřejné správy
b) Rozvíjení projektové podpory a souvisejícího servisu pro spolupráci s partnery z aplikační sféry
c) Dobudování efektivního a udržitelného systému komercializace výsledků a znalostí včetně zefektivnění nakládání s duševním vlastnictvím</t>
  </si>
  <si>
    <t xml:space="preserve">Nedostatečný dopad výsledků univerzitního výzkumu ve společnosti </t>
  </si>
  <si>
    <t>Implementovaná opatření pro posílení dopadu výsledků univerzitního výzkumu ve společnosti</t>
  </si>
  <si>
    <t xml:space="preserve">Efektivita výzkumu a stimulující prostředí </t>
  </si>
  <si>
    <t>U6.1</t>
  </si>
  <si>
    <t>a) Kompletace opatření pro plánování, pořizování a využívání nákladných přístrojů a zařízení pro výzkum a jejich implementace                                     
b) Zavedení otevřeného přístupu k centrálním servisním pracovištím pro výzkum (tzv. Core Facilities) s transparentními pravidly užívání a fungování</t>
  </si>
  <si>
    <t xml:space="preserve">Vytvořená koncepce plánování, pořizování a sdílení nákladných přístrojů, zařízení a technologií pro výzkum  </t>
  </si>
  <si>
    <t xml:space="preserve">Zavedený systém plánování, pořizování a sdílení infrastruktur </t>
  </si>
  <si>
    <t>U6.2</t>
  </si>
  <si>
    <t>Pilotně ověřena evaluace výzkumného výkonu vybranými nástroji na úrovni instituce</t>
  </si>
  <si>
    <t>Zavedená periodická evaluace výzkumného výkonu stávajícími i novými nástroji na úrovni instituce i pracovišť</t>
  </si>
  <si>
    <t>U6.3</t>
  </si>
  <si>
    <t>a) Optimalizace portfolia elektronických informačních zdrojů, zejména klíčových vědeckých a odborných zdrojů s on-line přístupem
b) Zajištění profesionálního řešení etických otázek výzkumu včetně souvisejícího právního servisu
c) Zajištění informačního servisu a projektové podpory pro získávání a realizaci výzkumných grantů
d) Podpora sdílení poznatků a vzájemné informovanosti organizací přednášek a kurzů</t>
  </si>
  <si>
    <t>Servis k výzkumné činnosti zajišťován</t>
  </si>
  <si>
    <t xml:space="preserve">Servis k výzkumné činnosti zajišťován širším portfoliem služeb </t>
  </si>
  <si>
    <t xml:space="preserve">a) Realizováno
b) Realizováno
c) Realizováno
d) Realizováno
</t>
  </si>
  <si>
    <t>Vnitřní kultura založená na sdílených hodnotách</t>
  </si>
  <si>
    <t>U7.1</t>
  </si>
  <si>
    <t>a) Příprava oslav 100. výročí založení univerzity
b) Rozvoj nástrojů pro ocenění kvalitní práce studentů, absolventů a zaměstnanců
c) Podpora angažovanosti zaměstnanců a studentů v řešení společenských otázek</t>
  </si>
  <si>
    <t>Realizace řady aktivit pro kultivaci vnitřního prostředí</t>
  </si>
  <si>
    <t>Rozšířené portfolio aktivit pro kultivaci vnitřního prostředí</t>
  </si>
  <si>
    <t>U7.2</t>
  </si>
  <si>
    <t>a) Zpracování koncepce interní komunikace a její realizace s využitím moderních komunikačních nástrojů
b) Implementace inovovaného jednotného vizuálního stylu a posílení sdílení vizuální identity univerzity</t>
  </si>
  <si>
    <t>První návrh koncepce interní komunikace v podobě definování potřeb</t>
  </si>
  <si>
    <t>Komplexně zpracovaná a částečně implementovaná koncepce interní komunikace</t>
  </si>
  <si>
    <t>U7.3</t>
  </si>
  <si>
    <t>a) Analýza možností a zpracování koncepce pro poskytování služeb seniorům z řad zaměstnanců MU
b) Rozvoj a poskytování informačních a poradenských služeb pro studenty, absolventy a zaměstnance</t>
  </si>
  <si>
    <t>Stávající spektrum poskytovaných služeb studentům, absolventům a zaměstnancům</t>
  </si>
  <si>
    <t>Rozšířené spektrum poskytovaných služeb studentům, absolventům a zaměstnancům</t>
  </si>
  <si>
    <t>a) Nerealizováno
b) Realizováno</t>
  </si>
  <si>
    <t>U8.1</t>
  </si>
  <si>
    <t>a) Pořádání diskuzních panelů se zaměstnavateli, zástupci veřejných institucí a dalšími klíčovými partnery
b) Veřejná prezentace názorů akademických pracovníků a zástupců managementu směrem k veřejnosti (např. veřejné přednášky, besedy, vystupování v klasických médiích, příspěvky na sociálních sítích)
c) Aktivní účast a zapojení do tvorby politik, strategií a legislativy na regionální i celostátní úrovni zejména v klíčových oblastech odrážejících expertizu MU</t>
  </si>
  <si>
    <t xml:space="preserve">Stávající počet mediálních vyjádření odborníků z univerzity </t>
  </si>
  <si>
    <t xml:space="preserve">Vyšší počet mediálních vyjádření odborníků z univerzity </t>
  </si>
  <si>
    <t>U8.2</t>
  </si>
  <si>
    <t>a) Spolupráce s občanskými sdruženími, iniciativami a institucemi při řešení otázek spojených se vzděláváním Romů a jiných národnostních menšin či skupin ohrožených sociálním vyloučením
b) Posílení vztahů s absolventy jejich aktivním zapojením do konkrétních aktivit a projektů
c) Poskytování poradenství i jiné aktivní pomoci ze strany studentů a zaměstnanců jako služby veřejnosti směrem ke specifickým cílovým skupinám
d) Rozvoj zázemí pro realizaci populárně-naučných a kulturních událostí s využitím kapacity kina Scala, Mendelova muzea, Botanické zahrady MU, Centra léčivých rostlin atd.
e) Rozvoj partnerství s vysokými, středními, základními i mateřskými školami, s kulturními institucemi, sportovními kluby, neziskovými a zdravotními organizacemi a posilování spolupráce s komerční sférou a veřejnou správou při řešení národních, regionálních i lokálních témat nebo společných projektů</t>
  </si>
  <si>
    <t>Stávající spektrum realizovaných aktivit ve vztahu k veřejnosti a v rámci uzavřených partnerství</t>
  </si>
  <si>
    <t>Širší spektrum realizovaných aktivit ve vztahu k veřejnosti a navázána nová partnerství s institucemi</t>
  </si>
  <si>
    <t>a) Realizováno
b) Realizováno
c) Realizováno
d) Realizováno
e) Realizováno</t>
  </si>
  <si>
    <t>U8.3</t>
  </si>
  <si>
    <t>a) Rozvíjení mediálních aktivit s cílem kultivace veřejného mínění
b) Rozvíjení portálu online.muni.cz a dalších komunikačních kanálů se značkou Munimedia a vytvoření elektronického časopisu pro akademickou obec ČR
c) Inovace univerzitní webové prezentace a využití dalších nástrojů digitálního marketingu s cílem efektivního šíření informací o činnosti univerzity směrem k veřejnosti
d) Revize rozsahu knihovních služeb a jejich poskytování v obvyklém mezinárodním standardu
e) Zvýšení kvality a dostupnosti služeb univerzitního nakladatelství, zejména posílením elektronické distribuce publikací a vydáváním publikací v cizích jazycích
f) Rozvoj vlastní ediční činnosti a vydávání odborných časopisů 
v on-line formách a využívání potenciálu e publikování k rychlejší distribuci poznatků
g) Popularizace vědeckých poznatků a nabídka různorodých vzdělávacích aktivit pro širokou veřejnost (rozvoj činnosti Mendelova muzea, dětské univerzity, univerzity třetího věku, aktivit Střediska pro pomoc studentům se specifickými nároky atd.)</t>
  </si>
  <si>
    <t>Stávající spektrum užívaných komunikačních kanálů směrem k veřejnosti</t>
  </si>
  <si>
    <t>Širší spektrum užívaných komunikačních kanálů směrem k veřejnosti</t>
  </si>
  <si>
    <t xml:space="preserve">Personální řízení a profesní rozvoj zaměstnanců  </t>
  </si>
  <si>
    <t>U9.1</t>
  </si>
  <si>
    <t xml:space="preserve">a) Revize personálních předpisů
b) Vytvoření personální strategie pro obsazování pozic vedoucích pracovníků
c) Rozvoj nástrojů pro hodnocení výkonu a kvality práce akademických i neakademických pracovníků
d) Motivace pracovníků ke kvalifikačnímu růstu s cílem zvyšování podílu vysoce kvalifikovaných, zejména habilitovaných, akademických pracovníků </t>
  </si>
  <si>
    <t xml:space="preserve">Stávající personální předpisy a postupy a absence klíčových prvků v personálním řízení </t>
  </si>
  <si>
    <t>Návrh a zahájení implementace nových prvků a procesů v personálním řízení</t>
  </si>
  <si>
    <t>U9.2</t>
  </si>
  <si>
    <t>a) Stanovení kritérií pro výběr akademických a vědeckých pracovníků zohledňujících působení vně MU
b) Podpora realizace pobytů zahraničních akademických pracovníků na MU v průběhu jejich tvůrčího volna a aktivní působení v této oblasti směrem k zahraničním institucím</t>
  </si>
  <si>
    <t>Absence definovaných jasných kritérií a postupů pro výběr pracovníků vně MU</t>
  </si>
  <si>
    <t>Identifikace a částečná implementace jasných kritérií a postupů pro výběr pracovníků vně MU</t>
  </si>
  <si>
    <t>U9.3</t>
  </si>
  <si>
    <t>a) Vytvoření a částečná implementace koncepce interního vzdělávání zaměstnanců
b) Založení celouniverzitního pracoviště podporujícího rozvoj pedagogických a dalších kompetencí akademických pracovníků i studentů doktorského studia a zajišťujícího vzdělávání neakademických pracovníků</t>
  </si>
  <si>
    <t>Absence uceleného systému interního vzdělávání zaměstnanců</t>
  </si>
  <si>
    <t xml:space="preserve">Zpracovaná koncepce interního vzdělávání zaměstnanců a její částečná implementace </t>
  </si>
  <si>
    <t>U9.4</t>
  </si>
  <si>
    <t>a) Identifikace a zavádění nástrojů na podporu slaďování kariéry na univerzitě s rodinným životem
b) Poskytování systematické podpory a asistence zahraničním pracovníkům a jejich rodinám v začleňování do běžného života v ČR a regionu
c) Vytvoření ucelené nabídky zaměstnaneckých a studentských benefitů i zvýhodněných nabídek od univerzitních partnerů a její efektivní zprostředkování
d) Podpora získávání mezinárodních pracovních zkušeností a posilování jazykových kompetencí akademických i neakademických pracovníků
e) Zpřístupňování pracovního prostředí zaměstnancům se změněnou pracovní schopností</t>
  </si>
  <si>
    <t>Absence spektra nástrojů a systematické podpory sladění kariéry na univerzitě s rodinným životem</t>
  </si>
  <si>
    <t>Identifikace a částečná implementace nástrojů a systematické podpory sladění kariéry na univerzitě s rodinným životem</t>
  </si>
  <si>
    <t>a) Nerealizováno
b) Realizováno
c) Nerealizováno
d) Realizováno
e) Realizováno</t>
  </si>
  <si>
    <t>Infrastruktura a správa instituce</t>
  </si>
  <si>
    <t>U10.1</t>
  </si>
  <si>
    <t>a) Dobudování zázemí pro výuku a výzkum a další činnosti v souladu se stanovenými strategickými cíli univerzity
b) Modernizace technologií, přístrojů a zařízení v návaznosti na potřebnost, závěry auditů, platné normy a požadavky efektivity</t>
  </si>
  <si>
    <t>Identifikované potřeby pro budování infrastrukturního zázemí</t>
  </si>
  <si>
    <t>Realizované akce a implementovaná opatření pro dobudování potřebného infrastrukturního zázemí</t>
  </si>
  <si>
    <t>U10.2</t>
  </si>
  <si>
    <t>Identifikované potřeby pro posílení efektivity provozování a správy budov a jejich bezpečnosti</t>
  </si>
  <si>
    <t>Realizované akce a implementovaná opatření pro posílení efektivity provozování a správy budov a jejich bezpečnosti</t>
  </si>
  <si>
    <t>a) Nerealizováno
b) Realizováno
c) Realizováno</t>
  </si>
  <si>
    <t>U10.3</t>
  </si>
  <si>
    <t xml:space="preserve">Identifikována potřeba analýzy služeb zajišťovaných univerzitou </t>
  </si>
  <si>
    <t xml:space="preserve">Zpracovaná analýza služeb zajišťovaných univerzitou a jejími součástmi </t>
  </si>
  <si>
    <t>a) Nerealizováno</t>
  </si>
  <si>
    <t>U10.4</t>
  </si>
  <si>
    <t>a) Zajištění odpovídajícího servisu, zejména projektového, ekonomického, právního a v oblasti duševního vlastnictví, pro posilování diferenciace zdrojů financování
b) Analýza a zpracování koncepce pro poskytování nové nabídky vzdělávání formou studijních programů a kurzů realizovaných v rámci institutu neziskového typu</t>
  </si>
  <si>
    <t>Identifikována opatření pro posílení diferenciace zdrojů financování</t>
  </si>
  <si>
    <t>Implementovaná opatření pro posílení diferenciace zdrojů financování</t>
  </si>
  <si>
    <t>Informační systémy a IT podpora</t>
  </si>
  <si>
    <t>U11.1</t>
  </si>
  <si>
    <t>a) Centralizovaný sběr a vyhodnocování požadavků pro rozvoj stávajících informačních systémů a určení týmu pro koordinaci integrovaného přístupu v rozvoji informačních systémů
b) Rozvoj a inovace Informačního systému MU zejména ve studijních agendách, a to se zohledněním novely vysokoškolského zákona a potřeb instituce
c) Rozvoj funkcionalit ekonomicko-správních informačních systémů v návaznosti na legislativní změny a potřeby uživatelů
d) Posilování mezinárodního charakteru univerzitního prostředí jazykovými mutacemi informačních systémů</t>
  </si>
  <si>
    <t xml:space="preserve">Identifikované požadavky na rozvoj informačních systémů a jejich uživatelskou přívětivost </t>
  </si>
  <si>
    <t xml:space="preserve">Částečně implementovaná opatření a kroky v rozvoji informačních systémů </t>
  </si>
  <si>
    <t>U11.2</t>
  </si>
  <si>
    <t>a) Identifikace požadavků, zpracování koncepce, volba a realizace postupu pro zajištění platformy pro sdílenou práci a komunikaci
b) Vytvoření funkčního intranetu pro efektivní sdílení interních informací, postupů, závazných pravidel, událostí a dalšího relevantního obsahu</t>
  </si>
  <si>
    <t>Identifikovaný a popsaný požadavek na platformu usnadňující interní spolupráci a komunikaci</t>
  </si>
  <si>
    <t>Nalezení vhodné platformy pro sdílenou práci a komunikaci a její pilotní ověření</t>
  </si>
  <si>
    <t>U11.3</t>
  </si>
  <si>
    <t>a) Revize stávajících dat a inovace jejich struktur v informačních systémech pro manažerské účely, a to v požadované struktuře, formě a uživatelské přívětivosti
b) Zajištění elektronizace vnitřního systému zajišťování a hodnocení kvality i dalších agend vnitřní správy
c) Pokračování elektronizace administrativy, zefektivňování vnitřního oběhu dokumentů a směřování k tzv. bezpapírové instituci
d) Rozvoj nástrojů pro efektivní ukládání, zpracování a zpřístupnění vědeckých dat (tzv. Open Research Data) a tvorba univerzitní politiky v této oblasti
e) Analýza a zpracování koncepce dlouhodobého ukládání a ochrany dokumentů a vědeckých dat (tzv. Long Term Preservation) a pilotní ověření zvoleného postupu
f) Digitalizace informací a rozvoj digitálních knihoven</t>
  </si>
  <si>
    <t>Identifikované požadavky na manažerskou práci s daty, elektronizaci procesů, ukládání vědeckých dat, dlouhodobé ukládání dokumentů a digitalizaci informací</t>
  </si>
  <si>
    <t>Částečně implementovaná opatření a kroky pro řešení požadavků na manažerskou práci s daty, elektronizaci procesů, ukládání vědeckých dat, dlouhodobé ukládání dokumentů a digitalizaci informací </t>
  </si>
  <si>
    <t>U11.4</t>
  </si>
  <si>
    <t xml:space="preserve">Identifikované požadavky na rozvoj univerzitní e‑infrastruktury </t>
  </si>
  <si>
    <t>Částečně implementovaná opatření a kroky pro řešení požadavků na kapacity datové sítě, e‑infrastruktury a práci s citlivými daty</t>
  </si>
  <si>
    <t>Finanční prostředky</t>
  </si>
  <si>
    <t>Poskytnuté</t>
  </si>
  <si>
    <t xml:space="preserve"> Vyčerpané</t>
  </si>
  <si>
    <t>Neinvestiční (v tis. Kč)</t>
  </si>
  <si>
    <t>Investiční (v tis. Kč)</t>
  </si>
  <si>
    <t>Kvalitním studiem ke vzdělanosti</t>
  </si>
  <si>
    <t>Excelentní vědou k rozvoji poznání</t>
  </si>
  <si>
    <t>Univerzita PRO společnost</t>
  </si>
  <si>
    <t>SMART univerzita</t>
  </si>
  <si>
    <t>Komunikace jako základ spolupráce</t>
  </si>
  <si>
    <t>Mezinárodní spolupráce v oblasti vzdělávání, výzkumu, vývoje, inovací a umělecké činnosti</t>
  </si>
  <si>
    <t>Rozšíření nabídky studia a počtu předmětů vyučovaných v anglickém jazyce</t>
  </si>
  <si>
    <t xml:space="preserve">Mezioborový blok cizojazyčných vyučovaných předmětů na FPF SU </t>
  </si>
  <si>
    <t>14 předmětů</t>
  </si>
  <si>
    <t>28 předmětů</t>
  </si>
  <si>
    <t xml:space="preserve">Studijní podklady v angličtině pro předměty v navazujícím magisterském studiu oboru PEM OPF SU </t>
  </si>
  <si>
    <t>2 předměty</t>
  </si>
  <si>
    <t>Zařazení anglicky vyučovaných předmětů do české výuky oboru PEM jako alternativu pro české studenty na OPF SU</t>
  </si>
  <si>
    <t>1 předmět pro české studenty</t>
  </si>
  <si>
    <t xml:space="preserve">Rozšíření nabídky předmětů vyučovaných v cizím jazyce pro domácí i zahraniční studenty na FVP SU </t>
  </si>
  <si>
    <t>10 předmětů</t>
  </si>
  <si>
    <t>Příprava studijních oborů vyučovaných v angličtině a studijních oborů typu joint-degree na jednotlivých součástech</t>
  </si>
  <si>
    <t xml:space="preserve">Příprava mezinárodního společného studijního programu v oblasti astrofyziky a příprava a podání akreditačních materiálů pro mezinárodní společný studijní program v oblasti astrofyziky na FPF SU </t>
  </si>
  <si>
    <t>neexistuje</t>
  </si>
  <si>
    <t xml:space="preserve">Rozšíření výuky předmětů v angličtině pro výměnné zahraniční studenty (Exchange studies) v rámci programu Erasmus plus na OPF SU </t>
  </si>
  <si>
    <t xml:space="preserve">Vytvoření předpokladů pro zahájení akreditované výuky oboru PEM pro zahraniční studenty (Degree studies) na OPF SU </t>
  </si>
  <si>
    <t>Rozšíření počtu akademických pracovníků ze zahraničí a jejich zapojení do výuky na SU a podpora zahraničních stáží akademických pracovníků SU</t>
  </si>
  <si>
    <t>Prezentace možnosti vědecko-pedagogického působení na FPF SU v Opavě prostřednictvím mezinárodních akademických serverů a přijetí min. 2 zahraničních akademických pracovníků, úhrnem na dobu 8 měsíců ročně</t>
  </si>
  <si>
    <t>2 zahraniční vyučující</t>
  </si>
  <si>
    <t>Zapojení zahraničních lektorů do výuky PEM na OPF SU</t>
  </si>
  <si>
    <t>Vytvoření místa zahraničního profesora na FVP SU v Opavě v rozsahu 6 člověkoměsíců ročně</t>
  </si>
  <si>
    <t>Realizace krátkodobých (cca 3 týdny) stáží zahraničních pracovníků a studentů doktorského studia na FVP SU v Opavě, realizace krátkodobých stíží (14dní) pracovníků a doktorandů FVP SU v Opavě v zahraničí</t>
  </si>
  <si>
    <t>realizace mobilit v rámci programu Erasmus</t>
  </si>
  <si>
    <t>Zlepšení jazykové úrovně akademických pracovníků (10 certifikátů na úrovni B2) na OPF SU</t>
  </si>
  <si>
    <t>Rozšíření jazykové kompetence akademických pracovníků formou přípravy na získání jazykového certifikátu (10 certifikátů) na FVP SU</t>
  </si>
  <si>
    <t>minimum pracovníků</t>
  </si>
  <si>
    <t>Poradenské a kariérní centrum</t>
  </si>
  <si>
    <t>Vytvoření, spuštění, administrace portálu absolventů SU v Opavě</t>
  </si>
  <si>
    <t>Vytvoření, spuštění, administrace, aktualizace jednotného kariérního portálu studentů a absolventů SU v Opavě</t>
  </si>
  <si>
    <t>Vytvoření, spuštění, administrace jednotného webového manuálu pro studenty SU v Opavě</t>
  </si>
  <si>
    <t>Realizace pravidelných sebezkušenostních cyklů seminářů pro studenty a absolventy SU v Opavě za účelem podpory vstupu na trh práce</t>
  </si>
  <si>
    <t>nerealizováno</t>
  </si>
  <si>
    <t>Realizace odborných seminářů a přednášek pro studenty, absolventy, pracovníky SU v Opavě</t>
  </si>
  <si>
    <t>Realizace interaktivních workshopů se zástupci klíčových zaměstnavatelů</t>
  </si>
  <si>
    <t>Realizace celouniverzitního Dne kariéry na SU v Opavě</t>
  </si>
  <si>
    <t>Realizace vybraných forem kariérního poradenství s ohledem na specifika cílových skupin</t>
  </si>
  <si>
    <t>realizace stávajících forem kariérního poradenství</t>
  </si>
  <si>
    <t>Pravidelná evaluace zpětné vazby na ose uchazeč/student/absolvent</t>
  </si>
  <si>
    <t>Realizace vzdělávacího kurzu v oblasti sociálního podnikání, vyhodnocení zpětné vazby realizovaného kurzu včetně návrhu inovativních aktivit, vytvoření metodiky následného poradenství v oblasti sociálního podnikání</t>
  </si>
  <si>
    <t>Podpora vybraných forem vzdělávání v rámci U3V</t>
  </si>
  <si>
    <t>Nové přednáškové cykly z různých vzdělávacích oblastí</t>
  </si>
  <si>
    <t>Zvýšení počtu posluchačů</t>
  </si>
  <si>
    <t>Studijní materiály pro nové cykly</t>
  </si>
  <si>
    <t>Exkurze pro posluchače U3V</t>
  </si>
  <si>
    <t>Propagace studia U3V</t>
  </si>
  <si>
    <t xml:space="preserve">Marketing a propagace </t>
  </si>
  <si>
    <t>Marketingová strategie SU v Opavě</t>
  </si>
  <si>
    <t>Centrum multimediální tvorby</t>
  </si>
  <si>
    <t>Multimediální prezentace jednotlivých vědecko-výzkumných pracovišť SU</t>
  </si>
  <si>
    <t>Jednotný vizuální styl SU v Opavě</t>
  </si>
  <si>
    <t>Workshopy, přednášky a semináře propagující SU v Opavě v očích veřejnosti</t>
  </si>
  <si>
    <t>Ustavení Edukačního centra Ústavu ošetřovatelství</t>
  </si>
  <si>
    <t>Akce určené pro absolventy SU v Opavě</t>
  </si>
  <si>
    <t>Spolupráce s řediteli a výchovnými poradci na SŠ</t>
  </si>
  <si>
    <t xml:space="preserve">Přednášky pedagogů na SŠ, popř. ZŠ </t>
  </si>
  <si>
    <t>Prezentace na středních školách</t>
  </si>
  <si>
    <t>Tematicky zaměřené soutěže pro studenty SŠ</t>
  </si>
  <si>
    <t>Kurzy Virtuální univerzity</t>
  </si>
  <si>
    <t>Informační materiály SU v Opavě a jejich součástí</t>
  </si>
  <si>
    <t xml:space="preserve">Newsletter OPF SU </t>
  </si>
  <si>
    <t>2 x ročně</t>
  </si>
  <si>
    <t>6 (2 Newslettery/rok)</t>
  </si>
  <si>
    <t>Popularizace matematiky</t>
  </si>
  <si>
    <t xml:space="preserve">Rozvoj informačních a komunikačních technologií </t>
  </si>
  <si>
    <t>Propustnost firewallového řešení</t>
  </si>
  <si>
    <t>1 Gbps</t>
  </si>
  <si>
    <t>Propustnost páteřní vrstvy v lokalitě Karviné</t>
  </si>
  <si>
    <t>720 Gbps</t>
  </si>
  <si>
    <t>Celkový počet 10GE portů v páteřních prvcích v lokalitě Opava</t>
  </si>
  <si>
    <t>Maximální monitorovatelný tok sítí</t>
  </si>
  <si>
    <t>Počet nových kontrolerů bezdrátové sítě, počet přístupových bodů bezdrátové sítě s podporu nových protokolů</t>
  </si>
  <si>
    <t>Počet virtuálních serverů</t>
  </si>
  <si>
    <t>Procento migrovaných telefonních přístrojů</t>
  </si>
  <si>
    <t>Výkonu, rozšiřitelnost a služby datových úložišť</t>
  </si>
  <si>
    <t>Počet portů distribuční a přístupové vrstvy s dostatečnou datovou propustností, podporou zabezpečení a pokročilých služeb</t>
  </si>
  <si>
    <t>Rozšíření přístupového zabezpečovacího systému</t>
  </si>
  <si>
    <t>Rozvoj výzkumných a uměleckých center a podpora propojení tvůrčí a vzdělávací činnosti</t>
  </si>
  <si>
    <t>Podpora centra empirických výzkumů</t>
  </si>
  <si>
    <t>Rozvoj smluvního aplikovaného výzkumu</t>
  </si>
  <si>
    <t>Zapojení studentů do výzkumu</t>
  </si>
  <si>
    <t>Archivace dat výzkumů FVP SU v Opavě, implementace metodiky na vyhledávání výzkumných příležitostí</t>
  </si>
  <si>
    <t xml:space="preserve">Výzkumný tým včetně referenta k výzkumným projektům </t>
  </si>
  <si>
    <t>3 odborní vědecko-výzkumní pracovníci a 1 referent</t>
  </si>
  <si>
    <t>Přenos výsledků do praxe</t>
  </si>
  <si>
    <t>Posílení pozice FVP a SU v Opavě v domácím akademickém prostředí</t>
  </si>
  <si>
    <t>Posílení pozice FVP a SU v Opavě v mezinárodním výzkumném prostředí</t>
  </si>
  <si>
    <t>Výzkumný projekt mezifakultního charakteru</t>
  </si>
  <si>
    <t>podíl pracovníků FPF SU v Opavě na projektu SGS</t>
  </si>
  <si>
    <t>Rozvoj interdisciplinarity a internacionalizace výzkumných center se zaměřením na kulturní dějiny</t>
  </si>
  <si>
    <t>Zapojení zahraničních odborných pracovníků a specialistů do činnosti VC</t>
  </si>
  <si>
    <t>Zapojení domácích spolupracovníků a specialistů do činnosti VC</t>
  </si>
  <si>
    <t>Publikační činnost – vydávání odborných knih</t>
  </si>
  <si>
    <t>Publikační činnost – příprava a předložení odborného příspěvku/studie</t>
  </si>
  <si>
    <t>Publikační činnost – příprava a předložení odborného neimpaktovaného časopisu</t>
  </si>
  <si>
    <t>Mezinárodní vědecké workshopy a konference</t>
  </si>
  <si>
    <t>Podíl na činnosti mezinárodních vědecko-organizačních grémií</t>
  </si>
  <si>
    <t>Předložení projektů do domácích a zahraničních soutěží</t>
  </si>
  <si>
    <t>Rozvoj a podpora mezinárodních vědeckých aktivit výzkumného centra teoretické fyzika a astrofyziky</t>
  </si>
  <si>
    <t>Publikace v impaktovaných časopisech</t>
  </si>
  <si>
    <t>Prezentace výsledků centra na mezinárodních konferencích</t>
  </si>
  <si>
    <t>Publikace výsledků centra v mezinárodních konferenčních sbornících</t>
  </si>
  <si>
    <t>Výjezdy členů týmu na zahraniční pracoviště</t>
  </si>
  <si>
    <t>Návštěvy zahraničních expertů</t>
  </si>
  <si>
    <t>Uspořádání workshopů se zahraniční účastí</t>
  </si>
  <si>
    <t>Rozvoj a intenzifikace účasti akademických pracovníků a doktorských studentů výzkumného centra počítačové fyziky a zpracování dat v mezinárodních vědeckých týmech a projektech</t>
  </si>
  <si>
    <t xml:space="preserve">Publikace výsledků centra v mezinárodních konferenčních sbornících </t>
  </si>
  <si>
    <t>Propojení vzdělávací a tvůrčí činnosti na SU OPF</t>
  </si>
  <si>
    <t>Školení nebo workshop akademických pracovníků v oblasti pedagogiky, didaktiky, psychologie</t>
  </si>
  <si>
    <t>Školení nebo workshop pedagogických pracovníků v oblasti vědecko-výzkumných metod a použitelných nástrojů</t>
  </si>
  <si>
    <t>Modernizované výukové kurzy v systému Moodle</t>
  </si>
  <si>
    <t>Srovnávací kurzy pro studenty 1. ročníku bakalářského studia</t>
  </si>
  <si>
    <t>Přednášky odborníků z praxe pro studenty ve všech stupních studia</t>
  </si>
  <si>
    <t>Aktivní účast pedagogických pracovníků na vědeckých zahraničních konferencích</t>
  </si>
  <si>
    <t>Webové stránky AAK v českém a anglickém jazyce</t>
  </si>
  <si>
    <t>Žádost o zařazení Acta academica karviniensia (AAK) do databáze Scopus</t>
  </si>
  <si>
    <t>Spolupráce s praxí</t>
  </si>
  <si>
    <t xml:space="preserve">Rozvoj studijních oborů a spolupráce s praxí </t>
  </si>
  <si>
    <t>Analýza stávajících studijních oborů vedoucí k optimalizaci</t>
  </si>
  <si>
    <t>Optimalizace rozsahu povinné literatury a doplnění knižního fondu</t>
  </si>
  <si>
    <t>Rozvoj e-learningových kurzů</t>
  </si>
  <si>
    <t>Realizace výzkumného šetření zaměřeného na edukaci seniorů</t>
  </si>
  <si>
    <t>Vytvoření a aktualizace databáze spolupracujících organizací</t>
  </si>
  <si>
    <t>V rámci spolupracujících organizací vytvoření nových fakultních pracovišť</t>
  </si>
  <si>
    <t>Vytvoření modelu praktikantského místa a jeho ověření</t>
  </si>
  <si>
    <t>neexistence stabilního praktikantského místa</t>
  </si>
  <si>
    <t>Odborné setkání se zástupci poskytovatelů praxe a zaměstnavatelů</t>
  </si>
  <si>
    <t>odborné akce se konají bez užšího propojení na spolupracující organizace</t>
  </si>
  <si>
    <t>Analýza potřeby regionu a příprava nových kurzů CŽV</t>
  </si>
  <si>
    <t>stávající kurzy typu A (celkem 3)</t>
  </si>
  <si>
    <t>Rozšiřování aktivit Institutu interdisciplinárního výzkumu – vytvoření Business Gate</t>
  </si>
  <si>
    <t>Realizované odborné praxe studentů SU OPF v BG</t>
  </si>
  <si>
    <t>Obhájené bakalářské/diplomové práce tematicky navázané na činnost BG</t>
  </si>
  <si>
    <t>Počet studentů SU OPF zapojených do řešení konkrétních projektů zpracovávaných v BG</t>
  </si>
  <si>
    <t>Počet akcí s podnikatelskou tematikou realizovaných v BG za účasti studentů SU OPF</t>
  </si>
  <si>
    <t>Počet odborných stáží studentů v podnicích spolupracujících s BG</t>
  </si>
  <si>
    <t>Počet studentů a absolventů SU OPF využívajících služeb BG v souvislosti s vlastním podnikáním</t>
  </si>
  <si>
    <t>Počet výsledků aplikovaného výzkumu využitých pro podporu studentů</t>
  </si>
  <si>
    <t>Počet studentů a absolventů SU OPF využívajících nejnovější marketingové technologie</t>
  </si>
  <si>
    <t>Vliv vysokých škol na region</t>
  </si>
  <si>
    <t>Metodika vlivu VVŠ na region</t>
  </si>
  <si>
    <t>Databáze relevantních statistických dat</t>
  </si>
  <si>
    <t>Zkus to s TUL, budeš COOL! Příprava a realizace marketingové kampaně na podporu studia na TUL</t>
  </si>
  <si>
    <t>Další rozvoj a zvyšování kvality U3V na TUL</t>
  </si>
  <si>
    <t>Realizace akreditovaného Kurzu vysokoškolské pedagogiky</t>
  </si>
  <si>
    <t>Fond mobilit TUL</t>
  </si>
  <si>
    <t>Podpora činnosti vědecké redakce, podpora vydávání odborných knih</t>
  </si>
  <si>
    <t>Sborník konference - 0
USB (nebo CD) nosiče - 0
Programy, vizitky - 0</t>
  </si>
  <si>
    <t>Inovace přístrojového vybavení optické laboratoře KFY</t>
  </si>
  <si>
    <t>Interní grantová soutěž</t>
  </si>
  <si>
    <t>ne</t>
  </si>
  <si>
    <t>ano</t>
  </si>
  <si>
    <t>Propagační akce - počet akcí</t>
  </si>
  <si>
    <t>A. Kvalita a relevance</t>
  </si>
  <si>
    <t>A1. Kvalitní vzdělávací činnost</t>
  </si>
  <si>
    <t xml:space="preserve">Počet studijních oborů s 
inovovanými odbornými praxemi </t>
  </si>
  <si>
    <t xml:space="preserve">Počet škol doktorských studií </t>
  </si>
  <si>
    <t>A2. Rozvoj kvality řízení</t>
  </si>
  <si>
    <t>Strategie školení zaměstnanců</t>
  </si>
  <si>
    <t>Počet proškolených zaměstnanců</t>
  </si>
  <si>
    <t>Revidované vnitřní normy</t>
  </si>
  <si>
    <t>Analýza duplicitních činností</t>
  </si>
  <si>
    <t>A3. Kvalitní tvůrčí činnost, rozvoj a stimulace lidských zdrojů</t>
  </si>
  <si>
    <t>Mezifakultní týmy zapojené 
do mezinárodních sítí</t>
  </si>
  <si>
    <t>Zvýšení počtu přijatých a úspěšně 
 řešených mezinárodních projektů</t>
  </si>
  <si>
    <t>Počet zahraničních akademických
 pracovníků zapojených do tvůrčí činnosti nebo výuky na UJEP</t>
  </si>
  <si>
    <t>36
(stav k 30. 10. 2015)</t>
  </si>
  <si>
    <t>Centrum transferu a 
komercializace výsledků tvůrčí činnosti na UJEP</t>
  </si>
  <si>
    <t>není</t>
  </si>
  <si>
    <t>existuje</t>
  </si>
  <si>
    <t>Zvýšení počtu profesorů a docentů</t>
  </si>
  <si>
    <t>128 přepočtených pracovníků 
(Stav k 30. 10. 2015)</t>
  </si>
  <si>
    <t>B. Vnější vztahy a otevřenost</t>
  </si>
  <si>
    <t>B1. Internacionalizace - mezinárodní mobilita studentů a akademických pracovníků</t>
  </si>
  <si>
    <t>Celkový počet osob účastnících se 
mezinárodní mobility</t>
  </si>
  <si>
    <t>Počet e-learningových kurzů v cizích
 jazycích</t>
  </si>
  <si>
    <t>B2. Vnější vztahy a propagace</t>
  </si>
  <si>
    <t>Oddělení marketingu a propagace</t>
  </si>
  <si>
    <t>zahájení činnosti</t>
  </si>
  <si>
    <t>Komunikační strategie</t>
  </si>
  <si>
    <t>Modernizované webové stránky UJEP</t>
  </si>
  <si>
    <t>stávající www UJEP</t>
  </si>
  <si>
    <t>Univerzitní časopis</t>
  </si>
  <si>
    <t>stávající univerzitní časopis</t>
  </si>
  <si>
    <t>Oslavy 25. výročí založení UJEP</t>
  </si>
  <si>
    <t>přípravné práce</t>
  </si>
  <si>
    <t>realizováno</t>
  </si>
  <si>
    <t>Webový portál Příběh UJEP</t>
  </si>
  <si>
    <t>Počet komunikačních kanálů</t>
  </si>
  <si>
    <t>Počet komunikačních prostředků</t>
  </si>
  <si>
    <t>Klub absolventů UJEP</t>
  </si>
  <si>
    <t>existující Spolek absolventů a přátel UJEP</t>
  </si>
  <si>
    <t>Počet realizovaných Dnů vědy a umění</t>
  </si>
  <si>
    <t>pravidelně organizováno</t>
  </si>
  <si>
    <t>Počet realizovaných Dnů otevřených dveří</t>
  </si>
  <si>
    <t>Počet účastí na veletrzích Gaudeamus Praha</t>
  </si>
  <si>
    <t>pravidelná účast</t>
  </si>
  <si>
    <t>Počet zapojených dětí ze základních a středních škol v TAU</t>
  </si>
  <si>
    <t>Počet realizovaných akcí</t>
  </si>
  <si>
    <t>Počet realizovaných Sportovních dnů rektora</t>
  </si>
  <si>
    <t>nerealizován</t>
  </si>
  <si>
    <t>Počet realizovaných Běhů kampusem</t>
  </si>
  <si>
    <t>pilotní ověření v roce 2015</t>
  </si>
  <si>
    <t>C. Efektivní financování</t>
  </si>
  <si>
    <t>C1. Rozvoj infrastruktury a efektivního financování</t>
  </si>
  <si>
    <t>Projektová dokumentace v různých 
stupních provedení</t>
  </si>
  <si>
    <t>Počet vyhotovených nových zadávacích dokumentací</t>
  </si>
  <si>
    <t>Počet realizovaných investičních akcí</t>
  </si>
  <si>
    <t xml:space="preserve">Počet nově pořízených přístrojů 
a zařízení v rámci rozšiřování infrastruktury </t>
  </si>
  <si>
    <t>Rozšířená zázemí a infrastruktura pro vzdělávací, tvůrčí, volnočasové, sportovní, kulturní a jiné aktivity spojené se vzdělávacím procesem</t>
  </si>
  <si>
    <t>Rozšířené plochy a infrastruktura spojené s kontinuálním budováním univerzitního kampusu</t>
  </si>
  <si>
    <t xml:space="preserve">Rozšířené služby a vybavení Vědecké knihovny UJEP </t>
  </si>
  <si>
    <t>Nastavení systému tvorby rozpočtu a systému controll.</t>
  </si>
  <si>
    <t>Počet inovovaných nebo nově vytvořených elektronických dokumentů</t>
  </si>
  <si>
    <t>Vytvoření systému pro reklamační řízení na UJEP</t>
  </si>
  <si>
    <t>Vytvoření zázemí pro činnosti Centra rozvoje a projektového servisu</t>
  </si>
  <si>
    <t>C2. Rozvoj informačních a komunikačních systémů a databázových zdrojů</t>
  </si>
  <si>
    <t>Zkvalitnění infrastruktury – přenosová rychlost páteřní sítě</t>
  </si>
  <si>
    <t>Rozšíření bezdrátové sítě</t>
  </si>
  <si>
    <t>současný stav a počet přístupových bodů</t>
  </si>
  <si>
    <t>Zkvalitnění virtualizačního systému</t>
  </si>
  <si>
    <t>stávající stav systému</t>
  </si>
  <si>
    <t>Zkvalitnění systému elektronické pošty</t>
  </si>
  <si>
    <t>Smart aplikace</t>
  </si>
  <si>
    <t>Hlavní priorita 1 - Vzdělávací činnost</t>
  </si>
  <si>
    <t>Hlavní priorita 2 - Doktorské studium</t>
  </si>
  <si>
    <t>Hlavní priorita 3 - Vědecká, výzkumná, vývojová a další tvůrčí činnost</t>
  </si>
  <si>
    <t>Hlavní priorita 4 - Třetí role</t>
  </si>
  <si>
    <t>Hlavní priorita 5 - Společenství lidí</t>
  </si>
  <si>
    <t>Hlavní priorita 6 - Zabezpečení činností</t>
  </si>
  <si>
    <t xml:space="preserve">Cíl 1: Zajišťování kvality vzdělávací činnosti, diverzita a dostupnost, internacionalizace </t>
  </si>
  <si>
    <t>Podpora centralizované výuky</t>
  </si>
  <si>
    <t>Práce s absolventy, podpora karierního a poradenského centra</t>
  </si>
  <si>
    <t>Podpora pro "Industrial doctoral school"</t>
  </si>
  <si>
    <t xml:space="preserve">Cíl 2: Zlepšení prostorového zázemí jednotlivých součástí UPa  i provozního užívání objektů </t>
  </si>
  <si>
    <t>částečně</t>
  </si>
  <si>
    <t>Rozvoj WiFi sítě na nový standard 802.1ac, primárně v exponovaných místech</t>
  </si>
  <si>
    <t xml:space="preserve">Cíl 3: Zvýšení účinnosti podpůrných procesů a služeb </t>
  </si>
  <si>
    <t>Projektová podpora (ORMV)</t>
  </si>
  <si>
    <t xml:space="preserve">Zvýšení úrovně podpůrných procesů akademických činností </t>
  </si>
  <si>
    <t>Cíl 4: Projekty Interní rozvojové soutěže</t>
  </si>
  <si>
    <t>1. Internacionalizace</t>
  </si>
  <si>
    <t>rozpracováno</t>
  </si>
  <si>
    <t>splněno</t>
  </si>
  <si>
    <t>2. Tvorba značky</t>
  </si>
  <si>
    <t>3. Přístrojové vybavení</t>
  </si>
  <si>
    <t>4. Strategický rozvoj</t>
  </si>
  <si>
    <t>5. Fond rozvoje UP (interní soutěž)</t>
  </si>
  <si>
    <t>1. Rozvoj internacionalizace na UTB</t>
  </si>
  <si>
    <t>k 31. 12. 2016</t>
  </si>
  <si>
    <t>1. Počet studentů - cizinců</t>
  </si>
  <si>
    <t>2. Počet cizinců - samoplátců</t>
  </si>
  <si>
    <t>45 studentů</t>
  </si>
  <si>
    <t>2. Zdokonalování jazykové vybavenosti zaměstnanců</t>
  </si>
  <si>
    <t>1. Rozšíření a zlepšení jazykové úrovně přednášek a seminářů vyučovaných v anglickém jazyce</t>
  </si>
  <si>
    <t>ANO</t>
  </si>
  <si>
    <t>2. Zkvalitnění komunikačních schopností zaměstnanců v angličtině</t>
  </si>
  <si>
    <t>3. Zvýšení počtu a kvality příspěvků v angličtině na mezinárodních konferencích</t>
  </si>
  <si>
    <t>4. Usnadnění komunikace mezi českými a zahraničními zaměstnanci</t>
  </si>
  <si>
    <t>3. Rozvíjení vnitřní a vnější kvality UTB</t>
  </si>
  <si>
    <t>1. Počet podpořených končících doktorandů a absolventů doktorských studijních programů</t>
  </si>
  <si>
    <t>dalších 5 osob</t>
  </si>
  <si>
    <t>2. Systém vnitřního hodnocení kvality tvůrčích činností na UTB</t>
  </si>
  <si>
    <t>Průběžně řešeno.</t>
  </si>
  <si>
    <t>4. Podpora spolupráce s praxí</t>
  </si>
  <si>
    <t>4. Počet podpořených projektů na bázi proof-of-concept a pre-seed</t>
  </si>
  <si>
    <t>5. Zvýšení konkurenceschopnosti UTB v mezinárodním prostředí</t>
  </si>
  <si>
    <t>1. Počet projektových přihlášek podaných v programu HORIZON 2020 (rámec pro financování evropského výzkumu, vývoje a inovací v období let 2014-2020)</t>
  </si>
  <si>
    <t>další 4 podané přihlášky</t>
  </si>
  <si>
    <t>6. Rozvoj informačních a komunikačních technologií UTB</t>
  </si>
  <si>
    <t>1. Elektronická evidence zákonných školení zaměstnanců vč. automatické kontroly termínů</t>
  </si>
  <si>
    <t>Elektronická evidence agendy v modulu HR SAP.</t>
  </si>
  <si>
    <t>2. Elektronická evidence, zpracování a vyřizování pracovních úrazů zaměstnanců</t>
  </si>
  <si>
    <t>3. Automatizovaný proces obnovy osobních ochranných pracovních prostředků</t>
  </si>
  <si>
    <t>4. Elektronická evidence vydaných a přijatých faktur, likvidačních listů k fakturám a příloh k fakturám</t>
  </si>
  <si>
    <t>Průběžně řešeno.
Plnění vzhledem k rozsáhlým legislativním změnám a upgrade SAP přeloženo do roku 2017.</t>
  </si>
  <si>
    <t>5. Upgradované doplňkové řešení FAIN pro evidenci a inventarizaci majetku pomocí čárových kódů</t>
  </si>
  <si>
    <t>6. Upgradované doplňkové řešení pro zpracování cestovních náhrad</t>
  </si>
  <si>
    <t>7. Dokumentový systém Alfresco rozšířený o dokumenty technicko-provozní povahy</t>
  </si>
  <si>
    <t>Technicko-provozní dokumenty uložené a zpřístupněné v systému Alfresco</t>
  </si>
  <si>
    <t>8. Dokumentový systém Alfresco rozšířený o vnitřní normy a předpisy</t>
  </si>
  <si>
    <t>9. Dokumentový systém Alfresco rozšířený o zápisy</t>
  </si>
  <si>
    <t>10. Rozšířená serverová infrastruktura včetně servisní podpory</t>
  </si>
  <si>
    <t>11. Obnovený monitorovací systém síťového provozu včetně supportu</t>
  </si>
  <si>
    <t>Obnovený systém FlowMon s novými sondami a collectorem, rozšířený support.</t>
  </si>
  <si>
    <t>12. Rozšířená síťová infrastruktura pro bezdrátové připojení v univerzitních objektech</t>
  </si>
  <si>
    <t>Rozšířená podpora Cisco Prime Infrastructure.
Nebyl proveden upgrade a rozšíření WiFi vzhledem k nedokončené stavbě Vzdělávacího komplexu, tato část plnění přesunuta do roku 2017.</t>
  </si>
  <si>
    <t>13. Zprovoznění knihovního katalogu nové generace</t>
  </si>
  <si>
    <t>Studie a doporučení k výběru knihovního systému nové generace</t>
  </si>
  <si>
    <t>14. Rozvoj služeb virtualizovaných studoven</t>
  </si>
  <si>
    <t>Stabilizovaná infrastruktura VDI</t>
  </si>
  <si>
    <t>15. Vytvoření prostředí pro prezentaci výsledků VaV</t>
  </si>
  <si>
    <t>Průběžně řešeno</t>
  </si>
  <si>
    <t>16. Vyhotovení rámcového auditu bezpečnosti UTB ve Zlíně</t>
  </si>
  <si>
    <t>17. Provedení SW aktualizace systému telefonní ústředny Avaya</t>
  </si>
  <si>
    <t>Upgrade všech částí ústředny Avaya (Avaya Media Gateway, Avaya Communication Manager, Utility Server, Session Manager včetně virtuálních serverů Systém Platform) na verzi R6.3</t>
  </si>
  <si>
    <t>7. Program podpory marketingových aktivit</t>
  </si>
  <si>
    <t>cca 51 000 návštěvníků (zdroj: webové stránky veletrhů Gaudeamus a Académia)</t>
  </si>
  <si>
    <t xml:space="preserve">8. Rozvoj studijního poradenství a uplatnitelnosti absolventů </t>
  </si>
  <si>
    <t xml:space="preserve">K 30. 4. 2016 bylo na UP ČR registrováno celkem 121 nezaměstnaných absolventů, k 30. 9. 2016 pak 225 nezaměstnaných absolventů. </t>
  </si>
  <si>
    <t>2. Návštěvnost Akademické poradny (dále jen AP). Plně využívat služby, které nabízí AP. Jako ukazatel poslouží návštěvnost AP a počet poskytnutých individuálních konzultací a komplexních vyšetření.</t>
  </si>
  <si>
    <t>Počet poskytnutých individuálních konzultací a komplexních vyšetření v LS 2015/16 – 114, v ZS 2016/17  -  87.</t>
  </si>
  <si>
    <t>3. Počet nově registrovaných studentů/absolventů v JC, počet poskytnutých konzultací, počet účastníků kurzů/workshopů/přednášek, počet účastníků veletrhu pracovních příležitostí.</t>
  </si>
  <si>
    <t>Počet nově registrovaných studentů/absolventů v JC za r. 2016 - 306. Počet poskytnutých konzultací za r. 2016 – 346.                                                                    Počet účastníků kurzů/workshopů/přednášek pořádaných JC za r. 2016 - 274. Počet účastníků veletrhu pracovních příležitostí Business day  2016 – 1700 návštěvníků, 71 vystavovatelů.</t>
  </si>
  <si>
    <t>4. Registrace studentů se specifickými potřebami a rozšíření služeb AP pro tyto studenty.</t>
  </si>
  <si>
    <t>K 31.12. 2016 bylo na UTB registrováno 31 studentů se specifickými potřebami.</t>
  </si>
  <si>
    <t>9. Podpora informačních zdrojů a rozvoj činnosti Informačního centra Baťa</t>
  </si>
  <si>
    <t>1. Počet vyhledávání v centrálním portálu informačních zdrojů UTB</t>
  </si>
  <si>
    <t>2. Vytvoření podmínek pro růst objemu tvůrčích činností univerzity</t>
  </si>
  <si>
    <t>3. Výtvoření portálu Baťa ve světě</t>
  </si>
  <si>
    <t>Vytvoření portálu a testovací provoz</t>
  </si>
  <si>
    <t xml:space="preserve">4. Nakladatelství UTB </t>
  </si>
  <si>
    <t>5. Počet proškolených mimozlínských účastníků v oblasti díla a odkazu Tomáše Bati</t>
  </si>
  <si>
    <t>1.Podpora pedagogické práce akademických pracovníků a profilace a inovace studijních programů na úrovni předmětů/kurzů</t>
  </si>
  <si>
    <t> 4 525</t>
  </si>
  <si>
    <t>Splněno.</t>
  </si>
  <si>
    <t>2. Tvůrčí práce studentů směřující k inovaci vzdělávací činnosti</t>
  </si>
  <si>
    <t>                      839</t>
  </si>
  <si>
    <t xml:space="preserve">                      </t>
  </si>
  <si>
    <t>Spněno.</t>
  </si>
  <si>
    <t>Zajišťování kvality</t>
  </si>
  <si>
    <t>Oblasti vzdělávání pro institucionální akreditaci</t>
  </si>
  <si>
    <t>IAK ve vazbě na institucionální akreditace</t>
  </si>
  <si>
    <t>Výuka cizích jazyků</t>
  </si>
  <si>
    <t>Národní klasifikační rámec</t>
  </si>
  <si>
    <t>Diverzita a dostupnost</t>
  </si>
  <si>
    <t>Úspěšnost studia</t>
  </si>
  <si>
    <t>Rozvoj talentu studentů</t>
  </si>
  <si>
    <t>Podpora studentů se specifickými potřebami</t>
  </si>
  <si>
    <t>Kombinovaná forma studia</t>
  </si>
  <si>
    <t>Internacionalizace</t>
  </si>
  <si>
    <t>Podíl studentů zapojených krátkodobých mobilních programů</t>
  </si>
  <si>
    <t>Počet vyjíždějících studentů zapojených do dlouhodobých studijních programů</t>
  </si>
  <si>
    <t>Relevance</t>
  </si>
  <si>
    <t>Počet absolventů registrovaných v Alumni</t>
  </si>
  <si>
    <t>Spokojenost se službami</t>
  </si>
  <si>
    <t>Sledování nezaměstnanosti a uplatnitelnosti absolventů</t>
  </si>
  <si>
    <t>Kvalitní a relevantní výzkum, vývoj a inovace</t>
  </si>
  <si>
    <t>Počet zahraničních cest</t>
  </si>
  <si>
    <t>Počet publikací v recenzovaných časopisech (WoS, Scopus, ERIH)</t>
  </si>
  <si>
    <t>Počet publikací na mezinárodních konferencích (WoS)</t>
  </si>
  <si>
    <t>Počet společných aktivit</t>
  </si>
  <si>
    <t>Podpora pracovišť na VŠB-TUO</t>
  </si>
  <si>
    <t>Rozhodování založené na datech</t>
  </si>
  <si>
    <t>Vývoj a implementace funkčnosti pro mobilní zařízení a reporty</t>
  </si>
  <si>
    <t>Nasazení sytému ESS a jeho integrace</t>
  </si>
  <si>
    <t>Interní projektová agenda</t>
  </si>
  <si>
    <t>Systém pro bezpečnostní monitoring a jeho integrace</t>
  </si>
  <si>
    <t>Zavádění technických opatření pro zabezpečení dat</t>
  </si>
  <si>
    <t>Efektivní financování</t>
  </si>
  <si>
    <t>Finanční výše investic na zajištění efektivního financování</t>
  </si>
  <si>
    <t>Monitoring spotřeby energií vybraných objektů</t>
  </si>
  <si>
    <t>Algoritmus zajišťující automatizaci predikce počtu studentů pro rozpočet</t>
  </si>
  <si>
    <t xml:space="preserve">Implementace metodiky controllingu a reportingu </t>
  </si>
  <si>
    <t>Objem finančních prostředků z evropských, jiných mezinárodních nebo zahraničních dotačních programů či soukromých zdrojů</t>
  </si>
  <si>
    <t>Nelze stanovit.</t>
  </si>
  <si>
    <t>56,4 mil.</t>
  </si>
  <si>
    <t>Dotační portfolio: počet dotačních titulů, do kterých byla podaná projektová přihláška</t>
  </si>
  <si>
    <t>Počet úspěšných mezinárodních projektů</t>
  </si>
  <si>
    <t>Nelze stanovit</t>
  </si>
  <si>
    <t>Obnova budov a rozvoj infrastruktury</t>
  </si>
  <si>
    <t>Finanční výše investic na přístrojové vybavení</t>
  </si>
  <si>
    <t>Rozvoj univerzity do roku 2020 s trvale udržitelnou strukturou</t>
  </si>
  <si>
    <t>Propagace, popularizace a marketing</t>
  </si>
  <si>
    <t>Realizace celouniverzitní kampaně</t>
  </si>
  <si>
    <t>Počet oslovených pomocí sociálních sítí školy</t>
  </si>
  <si>
    <t>Počet pozitivních mediálních výstupů</t>
  </si>
  <si>
    <t>Počet návštěvníků inovovaných popularizačních akcí</t>
  </si>
  <si>
    <t>Není známo.</t>
  </si>
  <si>
    <t>Počet realizovaných inovovaných popularizačních akcí</t>
  </si>
  <si>
    <t>Počet univerzitních pracovišť integrovaných do společné propagace</t>
  </si>
  <si>
    <t>Transfer technologií a podnikání</t>
  </si>
  <si>
    <t>Počet podpořených firem</t>
  </si>
  <si>
    <t>Počet podpořených startupových projektů</t>
  </si>
  <si>
    <t>Aktivity podporující transfer technologií a rozvoj inovačního podnikání</t>
  </si>
  <si>
    <t>Výchozí stav
k 1. 1. 2016</t>
  </si>
  <si>
    <t>Cílový stav
k 31. 12. 2018</t>
  </si>
  <si>
    <t>Skutečný stav
k 31. 12. 2016</t>
  </si>
  <si>
    <t>1. Zajišťování kvality, rozvoj lidských zdrojů</t>
  </si>
  <si>
    <t>Systém sběru a analýzy dat</t>
  </si>
  <si>
    <t>Není</t>
  </si>
  <si>
    <t>Systém navržen, projednán, pilotně ověřen</t>
  </si>
  <si>
    <t>AACSB – institucionální akreditace</t>
  </si>
  <si>
    <t>Práce na Eligibility Application</t>
  </si>
  <si>
    <t>Odeslání SER</t>
  </si>
  <si>
    <t>EQUIS – fakultní akreditace</t>
  </si>
  <si>
    <t>Příprava SER</t>
  </si>
  <si>
    <t>EPAS – oborová akreditace</t>
  </si>
  <si>
    <t>Příprava na reakreditaci</t>
  </si>
  <si>
    <t>Počet nabízených odborných seminářů pro akademické pracovníky</t>
  </si>
  <si>
    <t>Počet individuálních konzultací pro akademické pracovníky k realizaci jejich pedagogických projektů</t>
  </si>
  <si>
    <t>Systém hodnocení akademických pracovníků včetně návaznosti na systém odměňování</t>
  </si>
  <si>
    <t>Ověřeny fakultní systémy na třech fakultách</t>
  </si>
  <si>
    <t>Navržen a pilotně ověřen v rámci VŠE</t>
  </si>
  <si>
    <t>Počet startovacích bytů</t>
  </si>
  <si>
    <t>2. Diverzita a dostupnost</t>
  </si>
  <si>
    <t>Počet míst na psychodiagnostiku pro studenty</t>
  </si>
  <si>
    <t>Počet akcí firem na VŠE</t>
  </si>
  <si>
    <t>Počet studentů, kteří se účastní odborných soutěží</t>
  </si>
  <si>
    <t>Počet studentů, kteří využijí služeb kariérového poradenství</t>
  </si>
  <si>
    <t>Počty seminářů zaměřených na osobní karierový rozvoj</t>
  </si>
  <si>
    <t>Počty seznamovacích kursů nově přijatých studentů</t>
  </si>
  <si>
    <t>Počty účastníků seznamovacích kursů nově přijatých studentů</t>
  </si>
  <si>
    <t>3. Mezinárodní dimenze vzdělávací činnosti</t>
  </si>
  <si>
    <t>Počet studentů vyjíždějících na studium do zahraničí</t>
  </si>
  <si>
    <t>Počet studentů vyjíždějících na pracovní stáž</t>
  </si>
  <si>
    <t>Počet přijatých studentů ze zahraničí na FMJH</t>
  </si>
  <si>
    <t>Počet anglicky vyučovaných předmětů ve struktuře odpovídající struktuře přijíždějících studentů</t>
  </si>
  <si>
    <t>Průměrné hodnocení anglicky vyučovaných předmětů na škále 1–5 (nejhorší – nejlepší)</t>
  </si>
  <si>
    <t>Nesledováno</t>
  </si>
  <si>
    <t>min. 3,2</t>
  </si>
  <si>
    <t>Poměr počtu uchazečů k počtu přijatých v cizojazyčných oborech</t>
  </si>
  <si>
    <t>Zpracování manuálu zachycují klíčové procesy řízení cizojazyčných oborů na úrovni fakulty a na úrovni univerzity</t>
  </si>
  <si>
    <t>Počet double či joint degree programů</t>
  </si>
  <si>
    <t>Podíl počtu studentů v cizojazyčných oborech na celkovém počtu studentů bakalářského a navazujícího magisterského studia</t>
  </si>
  <si>
    <t>Realizace exekutivního MBA studia v anglickém/ francouzském jazyce</t>
  </si>
  <si>
    <t>0/36</t>
  </si>
  <si>
    <t>20/25</t>
  </si>
  <si>
    <t>Ubytování na kolejích - počet jednolůžkových pokojů</t>
  </si>
  <si>
    <t>Počet výukových pobytů učitelů v zahraničí
(min. 1 týden)</t>
  </si>
  <si>
    <t>Počet zahraničních akademických pracovníků
na VŠE po dobu min. 1 semestr</t>
  </si>
  <si>
    <t>min. 1 Bc / 2 Ing. / 0 PhD</t>
  </si>
  <si>
    <t>min. 1 Bc / 1 Ing. / 0 PhD</t>
  </si>
  <si>
    <t xml:space="preserve">Počet kurzů (krátkodobých) hostujících profesorů </t>
  </si>
  <si>
    <t>Počet kvalitních partnerských škol</t>
  </si>
  <si>
    <t>4. Uplatnitelnost absolventů, společenská role VŠE, rozvoj značky VŠE</t>
  </si>
  <si>
    <t>Počet absolventů vedených v databázi VŠE</t>
  </si>
  <si>
    <t>Počet absolventů – členů Klubu absolventů VŠE</t>
  </si>
  <si>
    <t>Počet příjemců Zpravodaje pro absolventy</t>
  </si>
  <si>
    <t>Počet odborných akcí pro absolventy</t>
  </si>
  <si>
    <t>Počet sportovních akcí pro absolventy</t>
  </si>
  <si>
    <t>Počet přednášek odborníků z praxe (absolventů) zprostředkovaných RPC</t>
  </si>
  <si>
    <t>Počet absolventů, kteří se v daném roce přihlásili do kurzů celoživotního vzdělávání</t>
  </si>
  <si>
    <t>Počet absolventů ve skupině „VŠE Prague Alumni“ na LinkedIn</t>
  </si>
  <si>
    <t>Počet významných absolventů uvedených na webu VŠE</t>
  </si>
  <si>
    <t>Počet projektových týmů v programech inkubace a akcelerace xPORT</t>
  </si>
  <si>
    <t>Počet realizovaných komerčních projektů xPORT</t>
  </si>
  <si>
    <t>Počet vydaných dílů syntézy dějin VŠE</t>
  </si>
  <si>
    <t>Ucelený systematizovaný a plnohodnotný digitální archiv na webu CPD s možností textového vyhledávání</t>
  </si>
  <si>
    <t>Je</t>
  </si>
  <si>
    <t>Příruční knihovna k dějinám VŠE a vysokoškolské výuky ekonomických oborů v Československu a digitalizované vybrané tituly</t>
  </si>
  <si>
    <t>Digitalizovaný fond archivních dokumentů z osobních sbírek absolventů VŠE</t>
  </si>
  <si>
    <t>Elektronický archiv pramenů studentských spolků na VŠE</t>
  </si>
  <si>
    <t>Poměr počtu přihlášek k počtu zapsaných v bakalářských oborech</t>
  </si>
  <si>
    <t>Poměr počtu přihlášek k počtu zapsaných v magisterských oborech</t>
  </si>
  <si>
    <t>Poměr počtu přihlášek k počtu zapsaných v doktorských oborech</t>
  </si>
  <si>
    <t>Počet účastníků kurzů celoživotního vzdělávání</t>
  </si>
  <si>
    <t>Počet citací a vystoupení  zástupců VŠE médiích dle databáze Anopress (za rok)</t>
  </si>
  <si>
    <t>5. Kvalitní a relevantní výzkum, vývoj a inovace</t>
  </si>
  <si>
    <t>Počet podaných projektů Horizon 2020 ročně</t>
  </si>
  <si>
    <t>Úspěšnost získání projektů Horizon 2020</t>
  </si>
  <si>
    <t>Počet excelentních výstupů dle II. pilíře Metodiky 2013+</t>
  </si>
  <si>
    <t>Modernizace agendy ediční činnosti vědeckých časopisů</t>
  </si>
  <si>
    <t>Proběhla</t>
  </si>
  <si>
    <t>Počet hostujících profesorů v oblasti výzkumné činnosti (ročně)</t>
  </si>
  <si>
    <t>Celoškolský informační systém v oblasti výzkumných projektů</t>
  </si>
  <si>
    <t>Společná databáze zahraničních partnerů (OVV a fakult)</t>
  </si>
  <si>
    <t>6. Efektivní financování, rozvoj infrastruktury</t>
  </si>
  <si>
    <t>Nový mzdový a personální systém</t>
  </si>
  <si>
    <t>Probíhají přípravné práce</t>
  </si>
  <si>
    <t>Plně implementován včetně migrace dat</t>
  </si>
  <si>
    <t>Střednědobý výhled financování školy</t>
  </si>
  <si>
    <t xml:space="preserve">Není </t>
  </si>
  <si>
    <t>Implementovány potřebné procesy</t>
  </si>
  <si>
    <t>Výměna strukturované kabeláže</t>
  </si>
  <si>
    <t>Proběhla z malé části</t>
  </si>
  <si>
    <t>Dokončena</t>
  </si>
  <si>
    <t>Proběhla z části</t>
  </si>
  <si>
    <t>Standardní přístupové body splňují (kromě kolejí) normu 802.11AC nebo pokročilejší</t>
  </si>
  <si>
    <t>Ne</t>
  </si>
  <si>
    <t>Ano</t>
  </si>
  <si>
    <t>Na PC učebnách/studovnách je nevirtualizovaný PC starší 6 let</t>
  </si>
  <si>
    <t>Minimální celková zálohovaná čistá disková kapacita</t>
  </si>
  <si>
    <t>25 TB</t>
  </si>
  <si>
    <t>50 TB</t>
  </si>
  <si>
    <t>Interní rozvojová soutěž</t>
  </si>
  <si>
    <t>VŠCHT Praha</t>
  </si>
  <si>
    <r>
      <t xml:space="preserve">Výchozí stav 
</t>
    </r>
    <r>
      <rPr>
        <sz val="10"/>
        <color theme="1"/>
        <rFont val="Calibri"/>
        <family val="2"/>
        <charset val="238"/>
        <scheme val="minor"/>
      </rPr>
      <t xml:space="preserve">k </t>
    </r>
    <r>
      <rPr>
        <i/>
        <sz val="10"/>
        <color theme="1"/>
        <rFont val="Calibri"/>
        <family val="2"/>
        <charset val="238"/>
        <scheme val="minor"/>
      </rPr>
      <t>31.12.2015</t>
    </r>
  </si>
  <si>
    <r>
      <t xml:space="preserve">Cílový stav 
</t>
    </r>
    <r>
      <rPr>
        <i/>
        <sz val="10"/>
        <color theme="1"/>
        <rFont val="Calibri"/>
        <family val="2"/>
        <charset val="238"/>
        <scheme val="minor"/>
      </rPr>
      <t>skutečnost k 31.12.2016</t>
    </r>
  </si>
  <si>
    <t>Indikátory</t>
  </si>
  <si>
    <t>A1_Interní grantová soutěž o pedagogické projekty vč. pedagogických grantů pro studenty DSP (PIGA)</t>
  </si>
  <si>
    <t>Počet podpořených pedagogických
projektů ročně (PIGA) (A1)</t>
  </si>
  <si>
    <t>A2_Motivace studentů s důrazem na motivaci talentovaných studentů (prospěchová
stipendia, mimořádná stipendia, podpora reprezentace VŠCHT Praha;
integrační kurzy pro nastupujících studenty magisterských SP)</t>
  </si>
  <si>
    <t>Počet účastníků na integračním kurzu
studentů magisterského studia (A2)</t>
  </si>
  <si>
    <t>Počet zaměstnanců v jazykových kurzech (A3)
Počet akademických zaměstnanců v kurzech pedagogických dovedností (A3)</t>
  </si>
  <si>
    <t>A4_Motivační kurzy pro zaměstnance (relaxační cvičení)</t>
  </si>
  <si>
    <t>Motivační kurzy pro zaměstnance
(relaxační cvičení) (A4)</t>
  </si>
  <si>
    <t>A5_Motivace nadaných studentů (podpora zahraničních studentů)</t>
  </si>
  <si>
    <t>Počet žáků SŠ v Hodinách moderní chemie (A6)</t>
  </si>
  <si>
    <t>A7_Podpora výjezdů studentů do zahraničí (mobilita)</t>
  </si>
  <si>
    <t>89/15</t>
  </si>
  <si>
    <t>Počet podpořených mobilit studentů za rok (krátkodobé/dlouhodobé) (A7)</t>
  </si>
  <si>
    <t>A8_Podpora výjezdů zaměstnanců do zahraničí (za účelem následného zapojení
do cizojazyčné výuky)</t>
  </si>
  <si>
    <t>A9_Podpora činnosti regionálních informačních center pro kontakt s veřejností
(Litvínov, Kralupy)</t>
  </si>
  <si>
    <t>Počet akcí v regionálních informačních centrech VŠCHT Praha za rok (A9)</t>
  </si>
  <si>
    <t>Počet akcí v Poradenském a kariérním centru VŠCHT Praha za rok/rozšíření pro zaměstnance (A10)</t>
  </si>
  <si>
    <t>A11_Příprava nových studijních oborů a podpora tvůrčích aktivit v rámci Katedry
ekonomiky a managementu</t>
  </si>
  <si>
    <t>B1_Motivační podpora junior vědců formou interní grantové soutěže (JIGA)</t>
  </si>
  <si>
    <t>Počet podpořených projektů v rámci JIGA (B1)</t>
  </si>
  <si>
    <t>B2_Podpora spolupráce akademických pracovníků s praxí</t>
  </si>
  <si>
    <t>Počet podpořených projektů spolupráce akademických pracovníků s praxí ročně (B2)</t>
  </si>
  <si>
    <t>B3_Podpora excelentních týmů vychovávajících doktorandy</t>
  </si>
  <si>
    <t>Počet podpořených excelentních týmů vychovávajících doktorandy (B3)</t>
  </si>
  <si>
    <t>B4_Rozvoj aplikace eDoktorand pro správu DSP</t>
  </si>
  <si>
    <t>pilotní ověření</t>
  </si>
  <si>
    <t>Aplikace pro správu DSP plně napojená na studijní informační systém (online studijní plán; modul „Žádost“) (B4)</t>
  </si>
  <si>
    <t>B5_Zahájení procesu vedoucího k získání labelu Euro Doctor a zajištění studia
v joint-degree studijních programech</t>
  </si>
  <si>
    <t>B6_Podpora vydávání disertačních prací</t>
  </si>
  <si>
    <t>Počet podpořených kvalifikačních prací uložených v repozitáři a v Centru informačních služeb (B6)</t>
  </si>
  <si>
    <t>B7_Podpora „open access“ publikování</t>
  </si>
  <si>
    <t>Počet podpořených „open access“ článků ročně (B7)</t>
  </si>
  <si>
    <t>Počet zveřejněných výstupů postgraduálních studentů v médiích ročně (B8)</t>
  </si>
  <si>
    <t>B9_Hostování renomovaných zahraničních odborníků (přednášky světových
kapacit)</t>
  </si>
  <si>
    <t>B10_Tutoři zahraničních studentů ze strany PhD. studentů (integrace zahraničních
studentů do života VŠCHT Praha)</t>
  </si>
  <si>
    <t>C1_Technická podpora studijního IS a navazujících agend, optimalizace toku
dat a logistiky přijímacího řízení a výuky, optimalizace akreditačních procesů
a jejich řízení</t>
  </si>
  <si>
    <t>ANO
NE
1</t>
  </si>
  <si>
    <t>1) Metodika analýzy dat ve studijním IS VŠCHT Praha
2) Analýza dat v SIS
3) Počet propojení do dalších aplikací a do web portálu VŠCHT Praha (C1)</t>
  </si>
  <si>
    <t>C2_Rozvoj elektronických komunikačních kanálů v anglickém jazyce</t>
  </si>
  <si>
    <t>Počet provozovaných komunikačních kanálů v AJ (C2)</t>
  </si>
  <si>
    <t>C3_Optimalizace a integrace strategických manažerských systémů, podpora
procesu vnitřní kontroly kvality</t>
  </si>
  <si>
    <t>C4_Podpora a upgrade informačních systémů v souladu s požadavky uživatelů</t>
  </si>
  <si>
    <t>1) Nové moduly informačních systémů (MIS, iFIS)
2) Nový personální informační systém (C4)</t>
  </si>
  <si>
    <t>C5_Příprava repozitáře vědeckých a pedagogických výstupů, infrastruktura
pro sdílení dat na VŠCHT Praha</t>
  </si>
  <si>
    <t>ANO
NE
NE
NE</t>
  </si>
  <si>
    <t>1) Integrovaný repozitář publikační činnosti a pedagogických výstupů
2) Kapacitní HW pro integrovaný repozitář
3) Konsolidovaná data v integrovaném repozitáři
4) Vědecká data v integrovaném repozitáři VŠCHT Praha (C5)</t>
  </si>
  <si>
    <t>Vysoká škola polytechnická Jihlava</t>
  </si>
  <si>
    <t>1. cíl: Vytvoření a zavedení systému vnitřního hodnocení kvality</t>
  </si>
  <si>
    <t>Neexistuje vhodná metodika pro vytvoření systému vnitřního hodnocení kvality.
Není ustanovena rada pro vnitřní hodnocení.
Není zpracována směrnice pro proces vnitřního hodnocení.
Není zpracována směrnice pro vnitřní řízení výkonnosti.
Vnitřní hodnocení kvality všech činností není systematické.
Stávající vnitřní předpisy a směrnice nejsou součástí systému vnitřního hodnocení kvality.
Chybí moduly v informačním systému vztahující se k hodnocení kvality vzdělávací a tvůrčí činnosti a souvisejících činností.</t>
  </si>
  <si>
    <t>2. cíl: Inovace a zkvalitnění služeb Poradenského centra pro studenty</t>
  </si>
  <si>
    <t>Počet zajištěných konzultací kariérového poradenství pro studenty a absolventy 20/rok
Počet zprostředkovaných osobních konzultací externích odborníků (personalistů, psychologů…) se studenty i absolventy 30/rok
Počet zajištěných kurzů a školení 10/rok
Počet cvičných výběrových řízení 2/rok 
Počet pracovních nabídek zveřejněných přes jednotné kontaktní místo v portálu praxí VŠPJ 100/rok
Počet veletrhů pracovních příležitostí 1/rok</t>
  </si>
  <si>
    <t>3. cíl: Rozvoj marketingových a studentských aktivit</t>
  </si>
  <si>
    <t>Počet účastí na veletrzích vysokoškolského a celoživotního vzdělávání: 3/rok
Monitoring médií: existuje
Počet absolvovaných vzdělávacích akcí: 3/rok
Počet uzavřených mediálních partnerství: 0</t>
  </si>
  <si>
    <t>4. cíl: Rozvoj stávajících a příprava nových studijních oborů na VŠPJ</t>
  </si>
  <si>
    <t>Analýza možností a potřeb rozvoje nových i stávajících oborů na VŠPJ neexistuje
Akreditační spisy nových studijních oborů a akreditační spisy pro prodloužení akreditací stávajících oborů nejsou</t>
  </si>
  <si>
    <t>5. cíl: Cílená podpora perspektivních pracovníků směřujících k získání titulu Ph.D., habilitaci, profesorskému řízení a dalšímu významnému prohloubení či zvýšení kvalifikace</t>
  </si>
  <si>
    <t>Počet podpořených perspektivních pracovníků: 10</t>
  </si>
  <si>
    <t>6. cíl: Využívání Interního grantového systému na podporu pedagogické a tvůrčí činnosti akademických pracovníků, tvůrčí práce studentů, profilace a inovace předmětů i kurzů</t>
  </si>
  <si>
    <t>Počet podpořených projektů: 12</t>
  </si>
  <si>
    <t>7. cíl: Účinné využívání systému pro oceňování významných tvůrčích a aplikačních výsledků</t>
  </si>
  <si>
    <t>Počet oceněných tvůrčích výsledků: 5</t>
  </si>
  <si>
    <t>8. cíl: Zlepšování ICT procesů a služeb pro studenty a zaměstnance VŠPJ</t>
  </si>
  <si>
    <t>Podíl zaměstnanců vybavených HW v aktuálním standardu: 60 %
Podíl nových PC vyhovujících aktuálním standardům na učebnách: 32 %</t>
  </si>
  <si>
    <t>9. cíl: Opravy a vybavení pracoven akademických a ostatních pracovníků a dalších prostor VŠPJ</t>
  </si>
  <si>
    <t>Počet pracoven v požadovaném standardu: 19
Počet společných prostor v požadovaném standardu: 0</t>
  </si>
  <si>
    <t>Vnitřní vybavení Centrálních laboratoří VŠTE, Centra odborné přípravy a rekonstrukce budovy D</t>
  </si>
  <si>
    <t>Finalizace 1. etapy (Centrum odborné přípravy)</t>
  </si>
  <si>
    <t>Finalizace 2. etapy (Centrum odborné přípravy)</t>
  </si>
  <si>
    <t>Finalizace 3. etapy (Centrum odborné přípravy)</t>
  </si>
  <si>
    <t>Výzva</t>
  </si>
  <si>
    <t>Počet podaných projektů</t>
  </si>
  <si>
    <t>Počet podpořených projektů</t>
  </si>
  <si>
    <t>Počet zapojených řešitelů</t>
  </si>
  <si>
    <t>Závěrečná zpráva projektu</t>
  </si>
  <si>
    <t>Úspěšná obhajoba</t>
  </si>
  <si>
    <t>Intenzivní podpora tvůrčí činnosti formou interní grantové soutěže</t>
  </si>
  <si>
    <t>Rozvoj elektronických knihovnických služeb</t>
  </si>
  <si>
    <t>Vytváření prostředí pro integraci absolventů do chodu školy</t>
  </si>
  <si>
    <t>Prioritní cíl 1: Zajišťování kvality a strategické řízení</t>
  </si>
  <si>
    <t>1.1 Příprava koncepce péče o zaměstnance</t>
  </si>
  <si>
    <t>Chybějící systémová činnost v oblasti rozvoje lidských zdrojů</t>
  </si>
  <si>
    <t>1.2 Příprava reevaluace EUA a naplňování doporučení vzešlých z poslední evaluace</t>
  </si>
  <si>
    <t>Evaluace EUA z roku 2010</t>
  </si>
  <si>
    <t>1.3 Posílení role strategických přístupů rozvojem Odboru strategického řízení a rozvoje v návaznosti na projekty Ipn</t>
  </si>
  <si>
    <t>V rámci projektů IPn zahájení strategického řízení univerzity; revize a nastavení hierarchie vnitřních předpisů a norem</t>
  </si>
  <si>
    <t>1.4 Budování systému kvality univerzity a jejích součástí na VUT v letech 2016–2018</t>
  </si>
  <si>
    <t>Zvyšování kvality ve všech oblastech/směrech působení VUT a jeho součástí, zejména ve vztahu ke kvalitě řízení, kvalitě vzdělávání a kvalitě spolupráce, z hlediska národního a  mezinárodního</t>
  </si>
  <si>
    <t>Neexistence Platfomy (je podepsáno Prohlášení ČVUT a VUT)</t>
  </si>
  <si>
    <t xml:space="preserve">1.6 Analýza a budování rektorátu jako efektivního a vstřícného servisu fakultám a součástem </t>
  </si>
  <si>
    <t>Chybí integrovaný a konsolidovaný přehled ekonomických dat a dat pro rozhodování ekonomické plánování a řízení rozpočtu na úrovni jednotlivých HS; stávající certifikovaná metodika FC je nevyhovující; organizace procesů na centrální úrovni řízení univerzity; adaptace vnitřních organizačních norem</t>
  </si>
  <si>
    <t>Vyvinuté datové struktury dokumentující strukturu hospodaření VUT; nově zpracovaná adaptovaná metodika FC a její certifikace; dokumentace a zahájené provedení organizačních změn ekonomických činností na rektorátě; dokumentace a zahájené provedení organizačních změn souvisejících s výkonem kontrolní činnosti na rektorátě; odsouhlasená dokumentace celkové organizační analýzy rektorátu jako plán procesní a organizační optimalizace rektorátu; návrhy a důvodové zprávy optimalizace a adaptace stávajících vnitřních norem VUT vč. návrhu norem nových, předložených k projednání orgánům řízení univerzity (konkrétně: Organizační řád VUT, Organizační řád rektorátu VUT, Hospodářský řád VUT)</t>
  </si>
  <si>
    <t xml:space="preserve">1.7 Strategicky orientované řízení projektů vč. TT </t>
  </si>
  <si>
    <t>Nerealizováno</t>
  </si>
  <si>
    <t>1.8 Podpora samosprávy a autonomie VŠ</t>
  </si>
  <si>
    <t>Podpora činností AS VUT</t>
  </si>
  <si>
    <t>Prioritní cíl 2: Diverzita a dostupnost vzdělávací činnosti</t>
  </si>
  <si>
    <t>5 soutěží pro studenty SŠ</t>
  </si>
  <si>
    <t>2.2 Podpora studentů prvního ročníku</t>
  </si>
  <si>
    <t>Počet podpořených studentů zapsaných do 1. ročníků bakalářského studijního programu, výchozí hodnota v roce 2015 je 500 studentů</t>
  </si>
  <si>
    <t>2.3 Podpora talentovaných studentů</t>
  </si>
  <si>
    <t>Výchozí hodnota v roce 2015: cca 150 studentů podpořených stipendiem</t>
  </si>
  <si>
    <t>2.4 Rozvoj spolupráce s aplikační sférou ve vzdělávání</t>
  </si>
  <si>
    <t>Studijní programy neobsahují vždy praktické formy výuky (akademicky vs. prakticky orientované studijní programy)</t>
  </si>
  <si>
    <t>Několik studijních programů DD na FSI/FP ve spolupráci se zahraničními univerzitami</t>
  </si>
  <si>
    <t>2.6 Podpora činností Institutu celoživotního vzdělávání pro akademickou obec</t>
  </si>
  <si>
    <t>Prioritní cíl 3: Internacionalizace</t>
  </si>
  <si>
    <t>Výchozí hodnoty pro rok 2015: počet bilaterálních smluv: 19, počet dílčích smluv a rámcových mezinárodních smluv: 28</t>
  </si>
  <si>
    <t>35 výjezdů/ 16 příjezdů</t>
  </si>
  <si>
    <t>400 studentoměsíců</t>
  </si>
  <si>
    <t>Prioritní cíl 4: Relevance, absolventi, marketing a spolupráce s aplikační sférou</t>
  </si>
  <si>
    <t>4.1 Podpora činností Odboru marketingu a vnějších vztahů</t>
  </si>
  <si>
    <t>Ukazatele výkonu – počet spolupracujících firem, databáze absolventů VUT</t>
  </si>
  <si>
    <t>4.2 Podpora marketingu a prezentace VUT v České republice a v zahraničí</t>
  </si>
  <si>
    <t>Účast na 2 domácích a 5 zahraničních veletrzích; 7 189 podaných přihlášek prostřednictvím on-line kampaně</t>
  </si>
  <si>
    <t>Prioritní cíl 5: Kvalitní a relevantní výzkum, vývoj a inovace</t>
  </si>
  <si>
    <t>V roce 2015 byl celkový počet publikací v WoS/Journal Citation Reports v Q1, Q2, Q3 a Q4: 373</t>
  </si>
  <si>
    <t>Prioritní cíl 6: Rozhodování a rozvoj založené na informacích a datech</t>
  </si>
  <si>
    <t>6.2 Rozvoj studijní počítačové sítě a hlavního datového centra</t>
  </si>
  <si>
    <t>A. připojení VUT k internetu je 40Gbps
B. Nové elektronické schvalovací procesy. 
C. Dokončen nový systém pasportizace
D. Dokončen překlad rozhraní IS VUT do AJ</t>
  </si>
  <si>
    <t>Vnitřní soutěž</t>
  </si>
  <si>
    <t>V roce 2015 podpořeno 97 projektů</t>
  </si>
  <si>
    <t>U12</t>
  </si>
  <si>
    <t>U18</t>
  </si>
  <si>
    <t>U24</t>
  </si>
  <si>
    <t>U3</t>
  </si>
  <si>
    <t>U4</t>
  </si>
  <si>
    <t>U32</t>
  </si>
  <si>
    <t>ne (není relevantní)</t>
  </si>
  <si>
    <t>TŘETÍ ROLE-16</t>
  </si>
  <si>
    <t>INTERNACIONALIZACE-16</t>
  </si>
  <si>
    <t>U19</t>
  </si>
  <si>
    <t>U20</t>
  </si>
  <si>
    <t>U21</t>
  </si>
  <si>
    <t>U2</t>
  </si>
  <si>
    <t>U28</t>
  </si>
  <si>
    <t>Pozn.: ** = Naplnění stanovených indikátorů (ukazatelů výkonu) je uvedeno v tabulkové příloze Výroční zprávy o hospodaření Mendelovy univerzity v Brně - tab. 5b - http://mendelu.cz/25000-vyrocni-zprávy</t>
  </si>
  <si>
    <t>-</t>
  </si>
  <si>
    <t>Univerzita Tomáše Bati ve Zlíně</t>
  </si>
  <si>
    <t>Vysoké učení technické v Brně</t>
  </si>
  <si>
    <t>Počet aktivních studií v těchto programech</t>
  </si>
  <si>
    <t>n/a</t>
  </si>
  <si>
    <t>UTB Celoškolské pracoviště</t>
  </si>
  <si>
    <t xml:space="preserve">  </t>
  </si>
  <si>
    <t>Ústav podnikové strategie</t>
  </si>
  <si>
    <t>Ústav technicko-technilogický</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</si>
  <si>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</si>
  <si>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</si>
  <si>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</si>
  <si>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</si>
  <si>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</si>
  <si>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Kvestor/ Tajemník*</t>
  </si>
  <si>
    <t>Správní rada</t>
  </si>
  <si>
    <t>Ředitel ústavu, vysokoškolského zemědělského nebo lesního statku</t>
  </si>
  <si>
    <t>Vedoucí katedry/institutu/výzkumného pracoviště</t>
  </si>
  <si>
    <t>Vedoucí pracovníci CELKEM ***</t>
  </si>
  <si>
    <t>Fakulta 1 (název)*</t>
  </si>
  <si>
    <t>Fakulta 2 (název)*</t>
  </si>
  <si>
    <t>Fakulty* celkem</t>
  </si>
  <si>
    <t>Vysoká škola CELKEM***</t>
  </si>
  <si>
    <t xml:space="preserve">Pozn.: * = Fakulta nebo jiná součást vysoké školy. </t>
  </si>
  <si>
    <t>Pozn.: ** = podle zákona o vysokých školách, § 25. čl. 2.</t>
  </si>
  <si>
    <t xml:space="preserve">Pozn.: *** = Údaj celkem nemusí odrážet reálný stav fyzických osob (jedna osoba může v rámci VŠ či fakulty zastávat více pozic), jedná se o prostý součet buňek. </t>
  </si>
  <si>
    <t>Západočeská univerzita celkem</t>
  </si>
  <si>
    <t>Nové technologie - výzk. centrum</t>
  </si>
  <si>
    <t>Ústav jazykové přípravy</t>
  </si>
  <si>
    <t>Fakulta designu a umění L.Sutnara</t>
  </si>
  <si>
    <t xml:space="preserve">Západočeská univerzita </t>
  </si>
  <si>
    <t>Ostatní pracoviště celkem</t>
  </si>
  <si>
    <t>CEITEC VUT</t>
  </si>
  <si>
    <t>Centrum sportovních aktivit</t>
  </si>
  <si>
    <t>Rektorát</t>
  </si>
  <si>
    <t>Technopark Kralupy</t>
  </si>
  <si>
    <t>Správa účelových zařízení</t>
  </si>
  <si>
    <t>Fakulty celkem</t>
  </si>
  <si>
    <t>Vědecká/
umělecká/
akademická rada</t>
  </si>
  <si>
    <t>Vysokoškolské ústavy</t>
  </si>
  <si>
    <t>Fakulta bezpečnostního inženýrství</t>
  </si>
  <si>
    <t>Účelové zařízení 1 (KSK)</t>
  </si>
  <si>
    <t>Jiné pracoviště 7 (CPT)</t>
  </si>
  <si>
    <t>Jiné pracoviště 7 (CIT)</t>
  </si>
  <si>
    <t>Jiné pracoviště 6 (SIS)</t>
  </si>
  <si>
    <t>Jiné pracoviště 5 (CEITEC)</t>
  </si>
  <si>
    <t>Jiné pracoviště 4 (ÚTV)</t>
  </si>
  <si>
    <t>Jiné pracoviště 3(ÚCJ)</t>
  </si>
  <si>
    <t>Jiné pracoviště 2 (ŠZP)</t>
  </si>
  <si>
    <t>Jiné pracoviště 1 (ICV)</t>
  </si>
  <si>
    <t>Fakulta 3 (FaF)*</t>
  </si>
  <si>
    <t>Fakulta 2 (FVHE)*</t>
  </si>
  <si>
    <t>Fakulta 1 (FVL)*</t>
  </si>
  <si>
    <t>VFU Brno</t>
  </si>
  <si>
    <t>UTB CELKEM</t>
  </si>
  <si>
    <t>Vedoucí pracovníci CELKEM</t>
  </si>
  <si>
    <t>Kvestor/ Tajemník</t>
  </si>
  <si>
    <t>Filosofická fakulta</t>
  </si>
  <si>
    <t>Součásti</t>
  </si>
  <si>
    <t>FHS</t>
  </si>
  <si>
    <t>FTVS</t>
  </si>
  <si>
    <t>FSV</t>
  </si>
  <si>
    <t>PedF</t>
  </si>
  <si>
    <t>MFF</t>
  </si>
  <si>
    <t>PřF</t>
  </si>
  <si>
    <t>FF</t>
  </si>
  <si>
    <t>FaF</t>
  </si>
  <si>
    <t>LFHK</t>
  </si>
  <si>
    <t>LFP</t>
  </si>
  <si>
    <t>3LF</t>
  </si>
  <si>
    <t>2LF</t>
  </si>
  <si>
    <t>1LF</t>
  </si>
  <si>
    <t>PF</t>
  </si>
  <si>
    <t>HTF</t>
  </si>
  <si>
    <t>ETF</t>
  </si>
  <si>
    <t>KTF</t>
  </si>
  <si>
    <t>UJEP CELKEM</t>
  </si>
  <si>
    <t xml:space="preserve">Přírodovědecku fakulta </t>
  </si>
  <si>
    <t xml:space="preserve">Pedagogická fakulta </t>
  </si>
  <si>
    <t>Fakulta Strojního inženýrství</t>
  </si>
  <si>
    <t>Fakulta sociálně ekonomická</t>
  </si>
  <si>
    <t>Vědecká/
umělecká/
akademická 
rada</t>
  </si>
  <si>
    <t>Akademi-cký senát</t>
  </si>
  <si>
    <t>Rektor/
Děkan</t>
  </si>
  <si>
    <t>04 Přírodovědecká fakulta</t>
  </si>
  <si>
    <t>03 Filozofická fakulta</t>
  </si>
  <si>
    <t>02 F. informatiky a managementu</t>
  </si>
  <si>
    <t>01 Pedagogická fakulta</t>
  </si>
  <si>
    <t>Kvestor/  Tajemník*</t>
  </si>
  <si>
    <t>Vědecká/ umělecká/ akademická rada</t>
  </si>
  <si>
    <t>Prorektor/ Proděkan</t>
  </si>
  <si>
    <t>Rektor/ Děkan</t>
  </si>
  <si>
    <t>Ústav pro nanomateriály, pokročilé technologie a inovace</t>
  </si>
  <si>
    <t>Centrum dalšího vzdělávání</t>
  </si>
  <si>
    <t>Fakulta mechatroniky, informatiky a meziooborových studií</t>
  </si>
  <si>
    <t>Fakulta přírodovědně-humanitní a pedagogická</t>
  </si>
  <si>
    <t>Matematický ústav *</t>
  </si>
  <si>
    <t>Fakulta veřejných politk *</t>
  </si>
  <si>
    <t>Obchodně podnikatelská fakulta *</t>
  </si>
  <si>
    <t>Filozoficko-přírodovědecká fakulta *</t>
  </si>
  <si>
    <t>Vedoucí katedry/ institutu/ výzkumného pracoviště</t>
  </si>
  <si>
    <t>Kvestor/ Tajemník**</t>
  </si>
  <si>
    <t>ÚVAFM</t>
  </si>
  <si>
    <t>Fakulta lékařská</t>
  </si>
  <si>
    <t>Pozn.: ** = Tabulka neobsahuje vyčerpávající přehled a počty vedoucích pracovních pozic. V tabulce nejsou obsaženi členové vedení MU z řad neakademických pracovníků, vedoucí a ředitelé tzv. účelových zařízení (např. Nakladatelství, Správa Univerzitního kampusu Bohunice atd.) a vedoucí a ředitelé tzv. jiných pracovišť (např. Centrum jazykového vzdělávání MU, Centrum zahraniční spolupráce MU atd.).</t>
  </si>
  <si>
    <t>Ve sloupcích a řádcích celkem se nejedná o sumy</t>
  </si>
  <si>
    <t>Ostatní pracoviště MU</t>
  </si>
  <si>
    <t>Školní lesní podnik Masarykův les Křtiny</t>
  </si>
  <si>
    <t>Školní zemědělský podnik Žabčice</t>
  </si>
  <si>
    <t>Správa kolejí a menz</t>
  </si>
  <si>
    <t>Celoškolská a rektorátní pracoviště</t>
  </si>
  <si>
    <t>Institut celoživotního vzdělávání</t>
  </si>
  <si>
    <t>Fakulta regionálního rozvoje a mezinárodních studií</t>
  </si>
  <si>
    <t>Zahradnická fakulta</t>
  </si>
  <si>
    <t>Lesnická a dřevařská fakulta</t>
  </si>
  <si>
    <t>Agronomická fakulta</t>
  </si>
  <si>
    <t>Jihočeská univerzita v Českých Budějovicích - mimo fakulty</t>
  </si>
  <si>
    <t>Studijní a informační centrum</t>
  </si>
  <si>
    <t>Školní zemědělský podnik</t>
  </si>
  <si>
    <t>Školní lesní podnik</t>
  </si>
  <si>
    <t>Katedra tělesné výchovy</t>
  </si>
  <si>
    <t>Fakulta agroniologie, potravinových a přírodních zdrojů</t>
  </si>
  <si>
    <t>CELKEM***</t>
  </si>
  <si>
    <t>Ostatní pracoviště</t>
  </si>
  <si>
    <t>Hudební a taneční fakulta</t>
  </si>
  <si>
    <t>Filmová a televizní fakulta</t>
  </si>
  <si>
    <t xml:space="preserve">Pozn.: ** = Údaj celkem nemusí odrážet reálný stav fyzických osob (jedna osoba může v rámci VŠ či fakulty zastávat více pozic), jedná se o prostý součet buňek. </t>
  </si>
  <si>
    <t>VVŠ CELKEM**</t>
  </si>
  <si>
    <t xml:space="preserve">       v tom:  Německo</t>
  </si>
  <si>
    <t xml:space="preserve">                    Polsko</t>
  </si>
  <si>
    <t xml:space="preserve">                    Rakousko</t>
  </si>
  <si>
    <t xml:space="preserve">                    Slovensko</t>
  </si>
  <si>
    <t xml:space="preserve">                   ostatní státy EU</t>
  </si>
  <si>
    <t xml:space="preserve">                   ostatní státy mimo EU</t>
  </si>
  <si>
    <t>VVŠ CELKEM</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</si>
  <si>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</si>
  <si>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Věkový průměr nově jmenovaných***</t>
  </si>
  <si>
    <t>Kmenoví zaměstnanci VŠ jmenovaní na jiné VŠ**</t>
  </si>
  <si>
    <t>CELKEM profesoři jmenovaní v roce 2017</t>
  </si>
  <si>
    <t>CELKEM docenti jmenovaní v roce 2017</t>
  </si>
  <si>
    <t>Pozn. V tabulce jsou uvedeni pouze zaměstnanci SU v Opavě, kteří byli jmenovaní v roce 2017 profesorem nebo docentem.</t>
  </si>
  <si>
    <t>Počty aktivních studií</t>
  </si>
  <si>
    <t>Pozn.: ** = Jedná se o osoby mající přímou zodpovědnost za výkon odborné praxe studenta.</t>
  </si>
  <si>
    <t>Pozn.: **** = Vyjma dvou výše uvedených VŠ údaje nebyly dodány Českým vysokým učením technickým v Praze a Univerzitou Pardubice.</t>
  </si>
  <si>
    <t xml:space="preserve">     z toho ženy ****</t>
  </si>
  <si>
    <t>CELKEM ***</t>
  </si>
  <si>
    <t>Počet osob podílejících se na praxi**</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</si>
  <si>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</si>
  <si>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Pozn.: *** = VŠ uvede údaj vztahující se k nejnižší akreditované jednotce - pro studijní obor, pokud studijní program se nedělí na studijní obory, tak údaj za studijní program</t>
  </si>
  <si>
    <t>Počty studijních oborů/programů***</t>
  </si>
  <si>
    <t>VVŠ***</t>
  </si>
  <si>
    <t>Počet hlavních jídel vydaných v roce 2017 ostatním strávníkům</t>
  </si>
  <si>
    <t>Počet podaných žádostí/rezervací o ubytování k 31/12/2017</t>
  </si>
  <si>
    <t>Počet kladně vyřízených žádostí/rezervací o ubytování k 31/12/2017</t>
  </si>
  <si>
    <t>Počet lůžkodnů v roce 2017</t>
  </si>
  <si>
    <t>Počet hlavních jídel vydaných v roce 2017 studentům</t>
  </si>
  <si>
    <t>Počet hlavních jídel vydaných v roce 2017 zaměstnancům vysoké školy</t>
  </si>
  <si>
    <t xml:space="preserve">              z toho přírůstek fyzických jednotek</t>
  </si>
  <si>
    <t xml:space="preserve">              z toho přírůstek e-knih v trvalém nákupu</t>
  </si>
  <si>
    <t>Počet odebíraných titulů periodik:
                - fyzicky</t>
  </si>
  <si>
    <t xml:space="preserve">               - elektronicky (odhad)*</t>
  </si>
  <si>
    <t>Pozn.: = Elektronické jednotky zahrnují pouze jednotlivě nakupované tituly, nikoliv knihy a periodika, která jsou součástí předplácených „balíků“ od vydavatelů odborné a vědecké literatury.</t>
  </si>
  <si>
    <t xml:space="preserve">              z toho fyzických jednotek</t>
  </si>
  <si>
    <t xml:space="preserve">              z toho e-knih v trvalém nákupu</t>
  </si>
  <si>
    <t>1. Vnitřní soutěž AMU - 3 letý projekt</t>
  </si>
  <si>
    <t>2. Podpora internacionalizace - 3 letý projekt</t>
  </si>
  <si>
    <t>3. Příprava institucionální akreditace - 3 letý projekt</t>
  </si>
  <si>
    <t>4. Implementace komunikační strategie - 3 letý projekt</t>
  </si>
  <si>
    <t>5. Podpora prezentace tvůrčí činnosti - 3 letý projekt</t>
  </si>
  <si>
    <t>6. Inovace informačního prostředí AMU jako podpora studia - 3 letý projekt - neinvestiční část</t>
  </si>
  <si>
    <t>6. Inovace informačního prostředí AMU jako podpora studia - 3 letý projekt - investiční část</t>
  </si>
  <si>
    <t>7. Podpora dostupnosti vzdělávání - 3 letý projekt</t>
  </si>
  <si>
    <t>8. Relevance a metodologie výzkumu v umění - 3 letý projekt</t>
  </si>
  <si>
    <t>9. Strategické priority fakult - 3 letý projekt</t>
  </si>
  <si>
    <t>Přístrojové vybavení pro Fakultu stavební</t>
  </si>
  <si>
    <t>Rozvoj přístrojové základny na FS</t>
  </si>
  <si>
    <t>Nákup přístrojů FEL</t>
  </si>
  <si>
    <t>Inovace přístrojového vybavení pro výuku FJFI</t>
  </si>
  <si>
    <t>Vybavení a podpora sdílení prostor a společných laboratoří na Fakultě architektury</t>
  </si>
  <si>
    <t>Materiální zajištění předmětu Mechanika tekutin v biomedicíně na oboru Biomedicínský inženýr na FBMI ČVUT</t>
  </si>
  <si>
    <t>Privátní cloud pro výuku, vědu a výzkum na FIT</t>
  </si>
  <si>
    <t>Systém bezkontaktního optického měření deformací na KÚ</t>
  </si>
  <si>
    <t>Modernizace PC techniky pro akademické pracovníky, SW pro výuku a diskové pole NAS na MÚVS</t>
  </si>
  <si>
    <t>Modernizace a inovace zařízení pro zvyšování fyzické zdatnosti studentů II. na ÚTVS</t>
  </si>
  <si>
    <t>Modernizace Centrální detektorové a analytické laboratoře na ÚTEF</t>
  </si>
  <si>
    <t>Modernizace přístrojového vybavení na UCEEB</t>
  </si>
  <si>
    <t>Průmyslový robot - manipulátor pro laboratorní využití na CIIRC</t>
  </si>
  <si>
    <t>Nadaní studenti</t>
  </si>
  <si>
    <t>Rozvoj kurzů/ programů CŽV na ČVUT</t>
  </si>
  <si>
    <t>Propagace studia na Fakultě stavební ČVUT prostřednictvím soutěží pro středoškoláky</t>
  </si>
  <si>
    <t>Podpora technického vzdělávání mládeže pro základní a střední školy v ČR</t>
  </si>
  <si>
    <t>Vzdělávání středoškolských učitelů technických a přírodovědných předmětů a propagace technických disciplín u SŠ studentů</t>
  </si>
  <si>
    <t>Podpora a zapojení aktivních studentů se zájmem o matematiku, fyziku, IT a chemii do vědeckého života</t>
  </si>
  <si>
    <t xml:space="preserve">Propagace na FA </t>
  </si>
  <si>
    <t>Propagační projekty FD - Kamion, MotoStudent, Cena Děkana, Sky Days, Smart Cities</t>
  </si>
  <si>
    <t>Věda technikou a hrou na specificky organizovaných akcích pro studenty středních škol</t>
  </si>
  <si>
    <t xml:space="preserve">Aktivní propagace a spolupráce se SŠ     </t>
  </si>
  <si>
    <t xml:space="preserve">Celoškolské aktivity zaměřené na popularizaci technických a přírodovědných disciplín </t>
  </si>
  <si>
    <t>Mobilita zaměstnanců</t>
  </si>
  <si>
    <t>Zkvalitňování jazykových a dalších kompetencí zaměstnanců a doktorandských studentů ČVUT</t>
  </si>
  <si>
    <t>Matrika a stipendia - začlenění do KOSu</t>
  </si>
  <si>
    <t>Implementace legislativních změn, elektronická složka studenta</t>
  </si>
  <si>
    <t>Podpora výukového procesu</t>
  </si>
  <si>
    <t>Modernizace aplikace mobility</t>
  </si>
  <si>
    <t>Rozvoj EZOP a V3S</t>
  </si>
  <si>
    <t>Systém řízení informační bezpečnosti</t>
  </si>
  <si>
    <t>Centrální systém pro ukládání a zprávu logů z IS ČVUT</t>
  </si>
  <si>
    <t>Modernizace systému zálohování IS ČVUT</t>
  </si>
  <si>
    <t>Analýzy (ASW, Výkon ASW, funkcionalita, náklady, opakované služby, ostatní)</t>
  </si>
  <si>
    <t xml:space="preserve">Podpora a rozvoj VMware infrastruktury  </t>
  </si>
  <si>
    <t xml:space="preserve">Integrace a realizace legislativních změn v IS </t>
  </si>
  <si>
    <t>Konsolidace IdM a UserMap - Nástroje správy identit</t>
  </si>
  <si>
    <t>Rozvoj IS/IT v souladu s informační strategií - fakultní součásti</t>
  </si>
  <si>
    <t xml:space="preserve">Zvyšování kvality výuky a podpory studia v bakalářských a navazujících magisterských studijních programech a v celoživotním vzdělávání </t>
  </si>
  <si>
    <t>Podpora zkvalitňování výukových a laboratorních prostor</t>
  </si>
  <si>
    <r>
      <t>Podpora zařazení vynikajících absolventů doktorských studijních programů ČZU do post-doktorských</t>
    </r>
    <r>
      <rPr>
        <b/>
        <sz val="11"/>
        <color rgb="FF538135"/>
        <rFont val="Calibri"/>
        <family val="2"/>
        <charset val="238"/>
      </rPr>
      <t xml:space="preserve"> </t>
    </r>
    <r>
      <rPr>
        <b/>
        <sz val="8"/>
        <rFont val="Calibri"/>
        <family val="2"/>
        <charset val="238"/>
      </rPr>
      <t xml:space="preserve">pozic </t>
    </r>
  </si>
  <si>
    <t>Podpora mimoškolních aktivit studentů</t>
  </si>
  <si>
    <t>Tvůrčí práce studentů směřující k inovaci vzdělávací činnosti (soutěž II)</t>
  </si>
  <si>
    <t>Podpora služeb Centra audiovizuální podpory ve výukovém procesu</t>
  </si>
  <si>
    <t>Podpora letních škol, účasti studentů na nich a vystoupení studentů na mezinárodních konferencích</t>
  </si>
  <si>
    <t>Podpora mezinárodní spolupráce při přípravě projektů</t>
  </si>
  <si>
    <t>Podpora činností ČZU v mezinárodních sítích, jejíchž je univerzita a její součásti členem</t>
  </si>
  <si>
    <t xml:space="preserve"> Podpora zařazení zahraničních absolventů doktorských studijních programů do post-doktorských pozic a vytváření nových pozic</t>
  </si>
  <si>
    <t>Příprava sandwich degree a double degree pro doktorské studijní programy</t>
  </si>
  <si>
    <t>Podpora CSR přístupů na ČZU</t>
  </si>
  <si>
    <t>Sdílené služby datového centra a optimalizace primární provozní databáze ČZU</t>
  </si>
  <si>
    <t>Podpora dlouhodobých stáží doktorandů na excelentních výzkumných pracovištích</t>
  </si>
  <si>
    <t>Podpora elektronických informačních zdrojů a elektronických verzí časopisů</t>
  </si>
  <si>
    <t>Podpora popularizace výsledků vědy a výzkumu ČZU</t>
  </si>
  <si>
    <t>Velké investiční projekty</t>
  </si>
  <si>
    <t>Splněno                           93%</t>
  </si>
  <si>
    <t>Splněno                                    16 projektů</t>
  </si>
  <si>
    <t>398 </t>
  </si>
  <si>
    <t>Splněno již v r. 2015</t>
  </si>
  <si>
    <t>Splněno již v r. 2016</t>
  </si>
  <si>
    <t>1Podpora naplnění cílů DZ JU 2016 – 2020</t>
  </si>
  <si>
    <t>1.1Vzdělávání</t>
  </si>
  <si>
    <t>1.1.IPočet podpořených účastníků kurzů CŽV</t>
  </si>
  <si>
    <t>1.1.IIISpuštění a periodicky se opakující projekt Dětské univerzity</t>
  </si>
  <si>
    <t>1.1.VICelouniverzitní mechanismy pro získávání zpětné vazby od hlavních cílových skupin</t>
  </si>
  <si>
    <t>1.1.VIIPočet inovovaných studijních programů/oborů</t>
  </si>
  <si>
    <t xml:space="preserve">1.1.IXPočet nových studijních materiálů multimediálního charakteru </t>
  </si>
  <si>
    <t>1.1.XIIINové/inovované vybavení pro studijní programy/obory</t>
  </si>
  <si>
    <t>1.1.XVIIIPočet nových služeb pro studenty se specifickými potřebami</t>
  </si>
  <si>
    <t xml:space="preserve">1.1.XIXPočet inovovaných poradenských a podpůrných služeb pro studenty </t>
  </si>
  <si>
    <t>1.1.XXIPočet a stav (nových/inovovaných) specifických strategických dokumentů v rámci strategického téma vzdělávání</t>
  </si>
  <si>
    <t>1.1.XXIIIPočet a stav (nových/inovovaných) strategických nástrojů/systémů/metodik v rámci strategického téma vzdělávání</t>
  </si>
  <si>
    <t>1.2Výzkum</t>
  </si>
  <si>
    <t>1.2.IZvýšení výnosů ze smluvního/kontrahovaného výzkumu, vývoje a inovací (spolupráce s praxí) a prodeje licencí k duševnímu vlastnictví na celkových výnosech(mil. Kč)</t>
  </si>
  <si>
    <t>1.2.IIPočet podpořených pracovníků v rámci služeb KTT</t>
  </si>
  <si>
    <t>1.2.IIIObjem prostředků získaných ze zahraničních grantů (tis. Kč)</t>
  </si>
  <si>
    <t>1.2.IVNastavení portfolia výzkumných programů</t>
  </si>
  <si>
    <t>1.2.VPočet výstupů v médiích v rámci propagace významných výsledků výzkumu</t>
  </si>
  <si>
    <t>1.2.VIIPočet a stav (nových/inovovaných) specifických opatření/směrnic/nařízení v rámci strategického téma výzkum</t>
  </si>
  <si>
    <t>1.3Internacionalizace</t>
  </si>
  <si>
    <t>1.3.IPočet studentů, kteří vyjeli na nejméně 30 denní zahraniční pobyt nebo stáž</t>
  </si>
  <si>
    <t>1.3.IIPočet pracovníků, kteří vyjeli na zahraniční pobyt nebo stáž</t>
  </si>
  <si>
    <t>1.3.IVPočet zahraničních pracovníků, kteří přijeli na pobyt nebo stáž</t>
  </si>
  <si>
    <t>1.3.XIIRealizace cílených marketingových kampaní na podporu internacionalizace</t>
  </si>
  <si>
    <t>1.4Otevřenost</t>
  </si>
  <si>
    <t>1.4.IVybudování a zprovoznění celouniverzitního Alumni klubu</t>
  </si>
  <si>
    <t>1.4.IIAtraktivní, interaktivní, uživatelsky příjemná a funkční webová platforma</t>
  </si>
  <si>
    <t>1.4.IIIPočet absolventů aktivně využívajících nabídky služeb Alumni klubu</t>
  </si>
  <si>
    <t>1.4.IVZvýšení počtu příspěvků o univerzitě v regionálních a celostátních médiích</t>
  </si>
  <si>
    <t>1.4.VZvýšení počtu vyjádření odborníků univerzity k aktuálním celospolečenským tématům v médiích</t>
  </si>
  <si>
    <t>1.4.VIZvýšení počtu dlouhodobě spolupracujících ZŠ, SŠ, VOŠ</t>
  </si>
  <si>
    <t>1.4.VIIIPočet a stav (nových/inovovaných) specifických strategických dokumentů v rámci strategického téma otevřenost</t>
  </si>
  <si>
    <t>1.4.XPočet a stav (nových/inovovaných) strategických nástrojů/systémů/metodik v rámci strategického téma otevřenost</t>
  </si>
  <si>
    <t>1.5Řízení</t>
  </si>
  <si>
    <t>1.5.IPočet a stav (nových/inovovaných) specifických strategických dokumentů v rámci strategického téma řízení</t>
  </si>
  <si>
    <t>1.5.IIPočet a stav (nových/inovovaných) specifických opatření/směrnic/nařízení v rámci strategického téma řízení</t>
  </si>
  <si>
    <t>1.5.IIIPočet a stav (nových/inovovaných) strategických nástrojů/systémů/metodik v rámci strategického téma řízení</t>
  </si>
  <si>
    <t>1.5.IVPočet podpořených strategických projektů v rámci udržitelnosti v programovacím období EU 2007-2013</t>
  </si>
  <si>
    <t>1.5.VPočet podpořených strategických projektů pro plánovanou realizaci v novém programovacím období EU 2014-2020</t>
  </si>
  <si>
    <t>1.5.VIIPočet souborů stavební projektové dokumentace plánovaných investičních záměrů</t>
  </si>
  <si>
    <t>1.5.VIIIPočet modernizovaných technologií/systémů</t>
  </si>
  <si>
    <t>1.5.IXPočet nových technologií/systémů</t>
  </si>
  <si>
    <t>2Podpora pedagogické a tvůrčí práce</t>
  </si>
  <si>
    <t xml:space="preserve">2.1.IPočet inovovaných předmětů stávajících studijních programů/oborů </t>
  </si>
  <si>
    <t xml:space="preserve">2.2.IIPočet podpořených studentů v rámci jejich tvůrčí práce směřující k inovaci vzdělávací činnosti </t>
  </si>
  <si>
    <t xml:space="preserve">Rozvoj vzdělávací činností </t>
  </si>
  <si>
    <t>příprava 12 anglicky vyučovaných předmětů včetně sylabů a zpracování studijních opor</t>
  </si>
  <si>
    <t>V roce 2017 je projekt zaměřen na přípravu prezentací k předmětům navazujícího magisterského oboru Business economics and management, specializaci Marketing and trade (7 předmětů) vyučovaných v angličtině. V doktorském oboru Business economics and management byly připraveny studijní podklady pro 6 předmětů</t>
  </si>
  <si>
    <t>předměty jsou alternativně zařazeny do výuky s povinností jejich výběru ve stanoveném počtu</t>
  </si>
  <si>
    <t>pro akademický rok 2017/2018 byla připravena nabídka celkem 6 předmětů vyučovaných v angličtině, které jsou součástí studijních plánů. V případě většího počtu zahraničních studentů (min. 5) je možnost realizovat dalších 9 předmětů v angličtině. Rozšíření nabídky předmětů bude pokračovat v roce 2018. K 31. 12. 2017 zpracováno 15 předmětů.</t>
  </si>
  <si>
    <t>Byla uzavřena písemná dohoda (Memorandum of Understanding) s relevantním partnerem společného studijního programu: Osservatorio Astronomico di Roma a určení koordinátoři dalšího postupu realizace</t>
  </si>
  <si>
    <t>Příprava předmětů navazujícího magisterského oboru Business Economics and Management, specializaci Marketing and Trade (33 předmětů) vyučovaných v angličtině. Předměty 1. ročníku jsou již nyní zařazeny do nabídky pro Erasmus+ studenty</t>
  </si>
  <si>
    <t>počet přihlášených studentů k 31. 12. 2017 byl 18</t>
  </si>
  <si>
    <t>v ZS 2016/2017 působili na FPF tito zahraniční odborníci: Dr. Olexandr Zhydenko – Ústav fyziky – od 1. 9. – 31. 12. 2017 výuka předmětu UF/TF006 Relativistická fyzika a astrofyzika. Dr. Krisztina Rábai - Ústav historických věd – od 1. 9. – 31. 12. 2017 výuka předmětu PF/VA003 Historical Memory, National Frames and Beyond in Central and Eastern Europe</t>
  </si>
  <si>
    <t xml:space="preserve">V ZS ak. roku 2017/2018 byl realizován pobyt zahraničního lektora v oblasti Managementu pro podporu výuky v navazujícím magisterském oboru Business ecomonics and management, specializace Marketing and trade. doc. Włodzimierz Sroka - University of Dabrowa Górnicza, Polsko, pobyt od 1. 10. 2017 do 31. 12. 2017.
Druhý pobyt je naplánován na LS ak. roku 2017/18.
</t>
  </si>
  <si>
    <t>V roce 2017 pokračovaly stáže prof. Halásze a doc. Mysliwiec, obě na souhrnný úvazek 0,5 po dobu 12 měsíců. V roce 2016 realizovány 2 stáže, obě na úvazek 0,5 na 6 měsíců. Celkem k 31. 12. 2017 realizovány 2 stáže v rozsahu 6 člověkoměsíců</t>
  </si>
  <si>
    <t>Částečně splněno – realizována 1 krátkodobá stáž pracovníka FVP v zahraničí:
Mgr. Marta Kolaříková, Ph.D. (Pedagogium – Wyższa Szkoła Nauk Społecznych w Warszawie).
1 stáž bude realizována v prvních měsících roku 2018.
V roce 2016 realizovány 2 stáže, celkem k 31. 12. 2017 realizovány 3 krátkodobé stáže pracovníků FVP v zahraničí, 1 stáž bude realizována v roce 2018. Realizace 2 stáží pracovníků FVP v zahraničí: doc. PhDr. et PhDr. Martina Kaleja, Ph.D., Univerzita Pedagogium ve Varšavě a Mgr. Lukáš Vomlela, Ph.D., University of Maribor a University of Sarajevo</t>
  </si>
  <si>
    <t>Probíhaly jazykové kurzy, v září 2017 byly realizovány zkoušky. Kurzů se účastní 16 zájemců, kteří získali certifikáty (C2 - 1, C1 – 2, B2 – 5, B1 – 8).</t>
  </si>
  <si>
    <t>Probíhá příprava k získání certifikátů ve formě jazykových kurzů pro celkem 9 ak. pracovníků (dr. Hendrych, dr. Hlavienka, dr. Hušek, dr. Janák, dr. Kačorová, dr. Kolaříková, Mgr. Kuděla, dr. Pilát, dr. Rabasová, dr. Tvrdá). Výuka bude pokračovat i v r. 2018, zároveň budou osloveni 3 noví zájemci za účastníky, kteří rozvázali s FVP pracovní poměr. Zisk certifikátů je předpokládán v roce 2018.</t>
  </si>
  <si>
    <t>Portál vytvořen, spuštěn, probíhá průběžná administrace, rozvoj, rozšiřování portálu</t>
  </si>
  <si>
    <t>Manuál vytvořen, spuštění, probíhá průběžná administrace, rozvoj, rozšiřování portálu</t>
  </si>
  <si>
    <t>1. běh v LS Opava, 2. běh v ZS Karviná</t>
  </si>
  <si>
    <t>Realizovány 3 odborné semináře v LS a 3 v ZS</t>
  </si>
  <si>
    <t>Realizován 1 workshop v LS a 3 v ZS</t>
  </si>
  <si>
    <t>realizace 4. ročníků veletrhu Dne kariéry na SU (1 veletrh/rok)</t>
  </si>
  <si>
    <t>Proběhlo poradenství a konzultace v této oblasti na základě poptávky klientů (studenti, studenti doktorandi, absolventi, studenti se SVP)</t>
  </si>
  <si>
    <t>Splněno, analýzy k dispozici v Poradenském a kariérním centru SU</t>
  </si>
  <si>
    <t>Výstup splněn a nadále se plní (přesah do r. 2018)</t>
  </si>
  <si>
    <t xml:space="preserve">Plněno průběžně nabídkou atraktivních témat z různých vzdělávacích oblastí. Obsah přednášek zaměřen na aktuální trendy a problémy ve společnosti a potřeby posluchačů.V Opavě probíhal navíc přednáškový cyklus Nelze nekomunikovat, jako náhrada za nerealizované přednášky
v zimním semestru 2016/2017.
</t>
  </si>
  <si>
    <r>
      <t>Plněno průběžně.</t>
    </r>
    <r>
      <rPr>
        <sz val="16"/>
        <color rgb="FF002060"/>
        <rFont val="Enriqueta"/>
      </rPr>
      <t xml:space="preserve"> </t>
    </r>
    <r>
      <rPr>
        <sz val="9"/>
        <color rgb="FF000000"/>
        <rFont val="Enriqueta"/>
      </rPr>
      <t>Počet posluchačů v jednotlivých lokalitách nabýval ke dni zpracování podkladů (31.12.2017) celkem 459 posluchačů</t>
    </r>
  </si>
  <si>
    <t>V letním semestru 2016/2017 obdrželi posluchači U3V pro všechny přednáškové cykly studijní opory, které byly zpracovány akademickými pracovníky vyučujícími příslušné téma. Příslušné kapitoly těchto studijních opor odpovídaly zaměření jednotlivých přednášek. Při vyhotovování studijních opor bylo dbáno na obsahovou i formální úroveň, hodina výuky odpovídá minimálně třem stranám normovaného textu. Nebyla bohužel zpracována jedna studijní opora pro cyklus „Homo sociologicus“, kde příslušný přednášející prokázal závažné osobní důvody bránící jejímu zpracování</t>
  </si>
  <si>
    <t>V návaznosti na výuku bylo zorganizováno celkem 5 exkurzí doprovázených odborným výkladem (2 v Karviné, 3 v Opavě).</t>
  </si>
  <si>
    <t>Plněno využitím různých forem propagace včetně spolupráce s městy a obcemi, prostřednictvím tisku, webových stránek, knihovny fotografií dokumentující aktivity U3V, zvýšení povědomí o možnostech studia U3V na SU OPF.</t>
  </si>
  <si>
    <t>splěno</t>
  </si>
  <si>
    <t>plní se průběžně</t>
  </si>
  <si>
    <t>Průběžná inovace a následná distribuce prezentačních materiálů cílové skupině</t>
  </si>
  <si>
    <t>Aktualizace prezentace SU na veletrzích vzdělávání</t>
  </si>
  <si>
    <t>Aplikace vizuálního stylu univerzity na základě grafického manuálu</t>
  </si>
  <si>
    <t>Implementace marketingové strategie</t>
  </si>
  <si>
    <t>Zlepšení komunikace s médií a laickou veřejností</t>
  </si>
  <si>
    <t>Plní se průběžně</t>
  </si>
  <si>
    <t>V období leden až prosinec 2017 bylo realizováno sedm přednášek, jedna osvětově venkovní akce, přednáška a workshop. Realizace čtyř poradenských kurzů pro veřejnost Edukačního centra Ústavu ošetřovatelství FVP.</t>
  </si>
  <si>
    <t>Zpracování informačních materiálů SU a jejich součástí a jejich distribuce na střední školy a v rámci veletrhů</t>
  </si>
  <si>
    <t xml:space="preserve">Posilování propagačních aktivit MÚ zaměřených na potencionální zájemce o studium   </t>
  </si>
  <si>
    <t xml:space="preserve">Podpora a pořádání akcí pro studenty středních škol s propagací studia na Matematickém ústavu (Matematická soutěž Náboj 2017, Festival deskových her, atd.) Popularizační přednášky na středních školách v regionu a blízkém zahraničí. Účast na projektových dnech na středních školách.
Dokončen prezentační blok pro popularizační příležitosti. 
</t>
  </si>
  <si>
    <t>Optimalizace způsobu oslovení potenciálních zájemců o studium</t>
  </si>
  <si>
    <t>Vytvořeny grafické návrhy plakátů a letáků; práce na webové prezentaci pro uchazeče o studium.</t>
  </si>
  <si>
    <t>Zařazeno do plánu plnění r. 2018</t>
  </si>
  <si>
    <t>Splněno s předstihem kvůli nutnosti řešit opravou neodstranitelnou závadu 10GE karty ve stávajícím aktivním prvku Cisco Catalyst 6513</t>
  </si>
  <si>
    <t>Splněno (zbývá konfigurace)</t>
  </si>
  <si>
    <t>Splněno s předstihem (2017). Probíhá instalace a konfigurace nových AP a kontrolerů wifi sítě Aruba.</t>
  </si>
  <si>
    <t>Částečně splněno, rozpracováno. V produkčním režimu nasazeno KVM v serverovně na budově BN14.</t>
  </si>
  <si>
    <t>Splněno s předstihem (2017) – nové telefony a licence nasazeny v produkci na všech součástech (kromě FPF – dokončíme v 1Q).</t>
  </si>
  <si>
    <t>Splněno s předstihem (2017). Probíhají testy nového diskového pole Fujitsu, k nasazení v produkčním režimu dojde v roce 2018.</t>
  </si>
  <si>
    <t>Přeplánováno na rok 2018 a částečně již splněno – probíhá dodávka (montáž).</t>
  </si>
  <si>
    <t>Příprava realizace výzkumu spokojenosti cestujících, kteří využívají služeb MHD v Opavě na 1. pol. 2018</t>
  </si>
  <si>
    <t>Bude splněno. V souvislosti s realizací výše zmíněného výzkumu pro DPMO bude zapojen požadovaný počet studentů (forma zapojení, terénní tazatelé, zpracování a vyhodnocení dat)</t>
  </si>
  <si>
    <t>Pracovníky CEV byl připraven a následně příslušnými fakultními orgány schválen metodický pokyn k archivaci dat (Metodický pokyn děkana 1/2016). Monitoring výzkumných příležitostí – probíhá v omezeném režimu (vzhledem k personálnímu obsazení CEV).</t>
  </si>
  <si>
    <t>V roce 2017 na CEV působilo celkem 8 výzkumných pracovníků a 1 referent v rámci různých projektů.</t>
  </si>
  <si>
    <t>Vytvořen komunitní plán pro město Opavu</t>
  </si>
  <si>
    <t>Pracovníci jsou zapojeni do projektů splňujících výše uvedené kritérium; další projekty byly podány v roce 2017.</t>
  </si>
  <si>
    <t>nesplněno, nicméně projekt podán (zapojení pracovníků CEV)</t>
  </si>
  <si>
    <t>Zapojení pracovníků do projektu ESF „Rozvoj vzdělávání na Slezské univerzitě v Opavě“ (od 1. 9. 2017)</t>
  </si>
  <si>
    <t>16 dní za rok 2017, splněno 41dní</t>
  </si>
  <si>
    <t>Plán 1, splněno 6</t>
  </si>
  <si>
    <t>Plán 1, splněno 1</t>
  </si>
  <si>
    <t>Plán 1, splněno 3</t>
  </si>
  <si>
    <t>Plán 1, splněno 5</t>
  </si>
  <si>
    <t>11+8</t>
  </si>
  <si>
    <t>5, 1 ústní prezentace prof. Stuchlíka a 2 posterové prezentace dr. Kováře na mezinárodní konferenci v Jihoafrické republice, 2 prezentace A. Tursunova na konferencích ve Velké Británii a v Německu</t>
  </si>
  <si>
    <t>5; 2 výjezdy prof. Stuchlíka na zahraniční pracoviště do Velké Británie a Ruska, 1 výjezd B. Toshmatova na zahraniční pracoviště do Německa a 2 výjezdy A. Tursunova na zahraniční pracoviště do Německa a Ruska</t>
  </si>
  <si>
    <t>3; přímá návaznost na předchozí rozběhnutou spolupráci z let 2014-16 s pracovní skupinou prof. B. Ahmedova z Uzbekistánu; nově potom o spolupráci se zahraničním expertem prof. J. Ovallem z Venezuely, který na několik týdnu pracoviště centra na FPF SU v Opavě navštívil, stejně jako prof. Ahmedov z Uzbekistánu a dr. Koptěva z Ruska.</t>
  </si>
  <si>
    <r>
      <t>1; mezinárodní workshop RAGtime se zahraniční účastí.</t>
    </r>
    <r>
      <rPr>
        <sz val="9"/>
        <color rgb="FF000000"/>
        <rFont val="Times New Roman"/>
        <family val="1"/>
        <charset val="238"/>
      </rPr>
      <t xml:space="preserve">          </t>
    </r>
  </si>
  <si>
    <t>Plán 3, splněny 3</t>
  </si>
  <si>
    <t>Plán 5, splněno 22</t>
  </si>
  <si>
    <t>Plán 5, splněno 5</t>
  </si>
  <si>
    <t>Splněno 6 výjezdů (University of Oxford, INAF Rome, UC Santa Barbara)</t>
  </si>
  <si>
    <t>Plán 4, splněno 7 (University of Oxford, CAMK, ISSI)</t>
  </si>
  <si>
    <t>Splněno, jarní a letní astrofyzikální workshop SU Opava a AU AV ČR, RAGtime 18, 19</t>
  </si>
  <si>
    <t>GAČR: 2, jeden získán OP VVV: 2 (EXTRA, XCELLENCE); dále výrazná role na přípravě dalších OP VVV - projekty pro Ph.D. studia (2), Rozvoj infrastruktury (1), Participace v celouniverzitních projektech (2), HR AWARD, podíl na získání 3 projektů;Projekt PHAROS v rámci COST akce HORIZONT2020, získán INTER-EXCELLENCE: 4 (INFORM, TRANSFER, COST), zatím dva získány</t>
  </si>
  <si>
    <t>Tvorba šablon pro interaktivní testování v rámci LMS Moodle a školení (nová aktivita)</t>
  </si>
  <si>
    <t xml:space="preserve">Provedena analýza obsazenosti povinně volitelných předmětů v letech 2013-15. Po vyhodnocení ze studijních plánů vyřazeny předměty, o něž studenti nejevili dlouhodobě zájem. Studijní plány a rozvrhové akce studijních oborů byly optimalizovány v souladu s profily absolventa, potřebami praxe a zájmem studentů. </t>
  </si>
  <si>
    <t xml:space="preserve">Dokoupeno 30 odborných knih, 128 ks </t>
  </si>
  <si>
    <t>Bylo vytvořeno 12 nových kurzů v prostředí e-learningu, ostatní jsou připraveny a budou vloženy v první polovině 2018.</t>
  </si>
  <si>
    <t xml:space="preserve">Splněno </t>
  </si>
  <si>
    <t xml:space="preserve">Databáze zpracována a průběžně doplňována. Rozšíření o 170 středních škol Moravskoslezského, Olomouckého a Zlínského kraje. </t>
  </si>
  <si>
    <t>Rozšířena síť fakultních pracovišť o: Psychiatrickou nemocnici v Opavě (od roku 2003); Mendelova střední škola v Novém Jičíně</t>
  </si>
  <si>
    <t>Dne 9. 6. 2017 „Senioři v Moravskoslezském kraji - současnost a budoucnost“ za přítomnosti zástupců z krajského úřadu, statutárního města Opavy, spolupracujících organizací a institucí. Plán kulatých stolů na tři roky.</t>
  </si>
  <si>
    <t xml:space="preserve">9/2017 výzkumné šetření mezi spolupracujícími organizacemi (kurzy dalšího vzdělávání), 15 % návratnost </t>
  </si>
  <si>
    <t>Průběžně se plní; absolvování odborné praxe studentů Bc. studia je ohodnoceno 4 ECTS za předmět Odborná praxe se statutem „A“.</t>
  </si>
  <si>
    <t>V roce 2017 bylo obhájeno 7 závěrečných prací tematicky navázaných na činnost BG. Na SU OPF je aktuálně dalších 6 zpracovávaných závěrečných kvalifikačních prací navázaných na BG s předpokladem obhajoby v AR 17/18. Předpokládá se, že další témata závěrečných prací budou vypsány také pro AR 18/19</t>
  </si>
  <si>
    <t xml:space="preserve">15 zadavatelů projektů v roce 2017; 49 nově zapojených studentů SU OPF; U firem postupně dochází k implementaci navrhovaných řešení. </t>
  </si>
  <si>
    <t>V r. 2017 proběhlo celkem 24 akcí</t>
  </si>
  <si>
    <t>7 odborných stáží v roce 2017 (1 odborná stáž navázána na zadání projektu v BG Academy v podniku Dva mluvčí – Daniel Kvíčala; 6 odborných stáží v oblasti účetnictví a online marketingu vykonáno ve firmě Proud Consulting  - Angelika Fillová, Tomáš Herzig, Michal Lysek, Denis Vysloužil, Jennifer Chlebková, Štěpán Šmída. Realizace stáží se předpokládá i v roce 2018, zejména při implementaci řešení zadání BG Academy</t>
  </si>
  <si>
    <t>V r. 2017 využívalo služeb BG celkem 12 studentů</t>
  </si>
  <si>
    <t>V roce 2017 studentem Štěpánem Šmídou vytvořena případová studie na základě projektu TpEurookna - využita pro výuku předmětu Marketing. 10 seminárních prací zpracovaných studenty do předmětu Malé a střední podnikání v ZS 17/18 na základě požadavků BG.</t>
  </si>
  <si>
    <t>Uživatelská platforma Active Campaign vvyužita 5 studenty pro vytvoření E-mail marketingu (Zámeček Petrovice). Nově zakoupené softwary CANVA a Shutterstock využity 10 studenty při vytváření marketingového obsahu webu (Artex a eParkomat).</t>
  </si>
  <si>
    <t>Analýza a interpretace získaných statistických dat</t>
  </si>
  <si>
    <t>Splněno částečně</t>
  </si>
  <si>
    <t>Zpracování a publikace výsledné analýzy a předání MŠMT ČR</t>
  </si>
  <si>
    <t>Tab. 12.3:Institucionální plán vysoké školy na léta 2016–2018 a jeho naplňování v roce 2017</t>
  </si>
  <si>
    <t>Stav průběžného naplňování Institucionálního plánu MU 
k datu 31. 12. 2017</t>
  </si>
  <si>
    <t>a) Realizováno
b) Realizováno 
c) Realizováno 
d) Realizováno 
e) Realizováno</t>
  </si>
  <si>
    <t>a) Realizováno 
b) Realizováno  
c) Realizováno</t>
  </si>
  <si>
    <t>a) Realizováno
b) Nerealizováno 
c) Realizováno</t>
  </si>
  <si>
    <t>a) Analýza používaných e-learningových systémů a nástrojů, návrh strategie jejich dalšího rozvoje a zahájení její realizace
b) Zavádění technologických inovací a IT nástrojů do výuky ve vybraných oborech
c) Zavádění nových forem a metod vzdělávání s ohledem na různorodé cílové skupiny
d) Posilování praktických forem výuky (aplikace simulačních zařízení a technologií, realizace stáží studentů, hostování odborníků z praxe apod.)</t>
  </si>
  <si>
    <t>a) Realizováno
b) Realizováno
c) Realizováno
d) Realizováno</t>
  </si>
  <si>
    <t>Definována koncepce školy doktorských studií</t>
  </si>
  <si>
    <t>Založena škola doktorských studií</t>
  </si>
  <si>
    <t>a) Vytvoření metodiky pro pravidelnou evaluaci výzkumu na úrovni pracovišť 
b) Evaluace výzkumného výkonu a akademických aktivit na úrovni pracovišť, pracovních týmů i jednotlivců
c) Podpora publikování výzkumných výsledků v angličtině a v dalších relevantních cizích jazycích pro daný obor, v periodicích, která jsou sledována předními světovými databázemi</t>
  </si>
  <si>
    <t>Inspirace a odpovědnost ke společnosti</t>
  </si>
  <si>
    <t>a) Realizováno
b) Realizováno
c) Realizováno
d) Realizováno
e) Realizováno
f) Realizováno
g) Realizováno</t>
  </si>
  <si>
    <t>a) Realizováno
b) Nerealizováno
c) Realizováno
d) Realizováno</t>
  </si>
  <si>
    <t>a) Zajištění celouniverzitně sdílené on-line evidence výukových prostor a rozvoj nástrojů posilujících sdílení a optimální využívaní vybudovaných prostorových kapacit pro výzkumné účely
b) Revize zajištění bezpečnosti v univerzitních budovách včetně souvisejících interních předpisů, obnova a rozvoj nástrojů pro její posílení
c) Aktualizace pasportizace a dat pro Building Information Model (tzv. BIM) a provozování a rozvoj Building Management System MU (tzv. BMS)</t>
  </si>
  <si>
    <t>a) Analýza služeb zajišťovaných univerzitou a jejími součástmi s cílem identifikace vhodných agend pro integraci, outsourcing, insourcing nebo efektivnější přerozdělení mezi součásti univerzity</t>
  </si>
  <si>
    <t>a) Nerealizováno
b) Realizováno
c) Realizováno
d) Nerealizováno
e) Nerealizováno
f) Realizováno</t>
  </si>
  <si>
    <t>a) Revize kapacit páteřní datové sítě a provozu optických vláken, stanovení další strategie jejich provozu a rozvoje
b) Optimalizace univerzitní e-infrastruktury
c) Rozvoj prostředí pro práci s citlivými daty</t>
  </si>
  <si>
    <t>Pozn.: Uvedená částka vyčerpaných finančních prostředků zahrnuje prostředky čerpané na realizaci zvolených strategických cílů hospodářskými středisky univerzity a prostředky čerpané v rámci interní soutěže Fond rozvoje MU 2017 (FR MU). Celkem bylo v roce 2017 v rámci FR MU úspěšně realizováno 154 projektů, z toho 119 akademickými pracovníky a 35 studenty, a to v celkovém objemu 12 037 tis. Kč. (Nedočerpaná neinvestiční a investiční alokace na rok 2017 byla převedena do Fondu provozních prostředků MU a do Fondu reprodukce investičního majetku MU.)</t>
  </si>
  <si>
    <t>Aktualizovaný kreditní systém v mezinárodní mobilitě studentů</t>
  </si>
  <si>
    <t xml:space="preserve">Aktuální kreditní systém.
Administrace vzdělávacích mobilit.
</t>
  </si>
  <si>
    <t xml:space="preserve">Aktualizovaný systém podle požadavků Evropské komise.
Rozšířená podpora pro program Erasmus+.
</t>
  </si>
  <si>
    <t xml:space="preserve">Rok 2016 - 3 veletrhy v ČR a 1 na Slovensku.
K datu 31.7.2016 5 256 přihlášek. 
Rok 2016 - 1x univerzitní DOD, opakované kampaně v tisku, rozhlasu, MHD, na SŠ.
Výzkumné projekty (MPO, TRIO, TAČR, OP PIK) vyžadují zapojení průmyslového partnera. Ve spolupráci s aplikační sférou jsou rovněž řešeny zakázky smluvního výzkumu. V podniku je třeba podat jasné, stručné, aktuální a výstižné informace o nabízených službách, vč. aktuálního stavu výzkumné kapacity, která může být pro průmysl alokována. Takovým materiálem CxI nedisponuje a často je v komunikaci s průmyslem postrádán.
</t>
  </si>
  <si>
    <t xml:space="preserve">Rok 2017 - 3 veletrhy v ČR a 1 na Slovensku.
K datu 31. 7. 2017 
4 656 přihlášek
2017 - 1 x univerzitní DOD, kampaně v tisku, rozhlasu, MHD, na SŠ
10tzv. Produktových listů - přehledu nabízených služeb průmyslu v české a anglické mutaci všech výzkumných oddělení/laboratoří CxI. 
Ředitel referátu pro propagaci vztahy s průmyslem, Vedoucí výzkumných oddělení/laboratoří mají k dispozici aktuální materiál prezentující průmyslu výzkumné, přístrojové kapacity vč. úspěšně řešených průmyslových zakázek.
</t>
  </si>
  <si>
    <t>Prezentace FS TUL - příprava na 65. výročí založení FS TUL</t>
  </si>
  <si>
    <t xml:space="preserve">Publikace k 65. výročí založení FS TUL (příprava pro tisk v roce 2018) - 0.
Inovace www stránek - stávající.
</t>
  </si>
  <si>
    <t>Inovace odborné počítačové učebny</t>
  </si>
  <si>
    <t xml:space="preserve">Počet učeben katedry s potřebným vybavením pro výuku předmětů s počítačovou podporou náročnou na výkon počítače - 1 učebna (inovovaná v roce 2011 v rámci projektu OP VK - EduCom).
Počet odpovídajících pracovních stanic pro danou výuku - 12.
Využití počítačové učebny (s ohledem na kolize časů vyučujících, studentů a dalších rozvrhových akcí nelze zaplnit učebnu na 100 %) - cca 50 hod/týden (není započítána výuka zahraničních studentů - pro rok 2017 požadováno cca 40 hod/týden a kombinovaného studia - požadováno cca 12 hod/týden)
</t>
  </si>
  <si>
    <t xml:space="preserve">2 učebny
24
90 hod/týden – aktuálně rozvrhováno 42 hodin týdně ve stávající učebně + 48 hodin týdně v nové učebně
</t>
  </si>
  <si>
    <t xml:space="preserve">Inovace laboratoří pro analýzu vlastností vlákenných materiálů </t>
  </si>
  <si>
    <t xml:space="preserve">Inovace HW + SW - 0
Revitalizace přístrojů - 0
Servis a kalibrace - 0
</t>
  </si>
  <si>
    <t>2
3 
1</t>
  </si>
  <si>
    <t>Podpora popularizačních akcí zaměřených na  uchazeče o studium na FP TUL v roce 2017</t>
  </si>
  <si>
    <t xml:space="preserve">Bannery studium na FP TUL - 0
Propagace akcí pro uchazeče na FB - 0
</t>
  </si>
  <si>
    <t>4
2</t>
  </si>
  <si>
    <t>Modernizace technických učeben FMIMS</t>
  </si>
  <si>
    <t>Demonstrační úlohy ELMG - 0
Osvětlovací soustava pro SZO - 0
Sada úloh pro FJG - 0
Sada geochemických úloh pro AVI - 0
Notebook pro FJG - 0
Disky - 13 "na hranici životnosti"
Sada Arduino přípravků - 0
Kabely - 14 "dožívající kabeláž"
A-V pracoviště - 0
Sada Raspberry + kamera - 0
Notebook pro měřící panel - 0</t>
  </si>
  <si>
    <t xml:space="preserve">3
1
1
1
1
13 nových
10
14 nových
1
1
1
</t>
  </si>
  <si>
    <t>Propagace a marketing FMIMS</t>
  </si>
  <si>
    <t xml:space="preserve">Počet vytvořených materiálů - 0
Počet propagačních akcí - 0
</t>
  </si>
  <si>
    <t>Propagační materiál, reklamní tabule a vitríny, webové stránky</t>
  </si>
  <si>
    <t>Modernizace výukových prostředků v rámci TUL</t>
  </si>
  <si>
    <t>Nové vlastnosti elearningových nástrojů, nové formáty výukových opor - neexistující rozcestník vícedruhových dat</t>
  </si>
  <si>
    <t>V elearningovém portále byl implementován nový rozcestník vícedruhových dat</t>
  </si>
  <si>
    <t>Vybavení mobilní laboratoře pro studijní obor Zdravotnický záchranář</t>
  </si>
  <si>
    <t>Vybavení laboratoře - bez vybavení</t>
  </si>
  <si>
    <t xml:space="preserve">Vybavená mobilní laboratoř, pořízení vybavení a spotřebního zdravotnického materiálu:
• Simulátor aplikace intramuskulární injekce (2x)
• Model paže pro nácvik aplikace infuze (2x)
• Dolní končetina pro intraoseální infuzi a femorální přístup (1x)
• Model zápěstí k simulaci nápichu tepny (1x)
• Nácviková paže pro intravenózní injekci (1x)
• Simulátor zavádění centrálního žilního katétru i pomocí ultrazvuku (1x)
• Transportní nosítka (1x)
• Defibrilátor (1x)
</t>
  </si>
  <si>
    <t>Evidence pracovní kapacity pracovníků VaV</t>
  </si>
  <si>
    <t>SW - 0
Poskytovatelé projektů (OP VVV, OP PIK, TAČR aj.) vyžadují k prokázání pracovní činnosti na projektu dodatek k pracovní smlouvě. Jeho vyhotovení není v současné době automatizované, vyhotovují jej správci projektů.</t>
  </si>
  <si>
    <t xml:space="preserve">1
Cílem projektu bylo vytvoření aplikačního prostředí a HTML5 webové aplikace pro evidenci a správu struktury pracovních úvazků výzkumných pracovníků. Aplikace umožňuje vedení, vedoucím pracovišť a projektů, administrátorům jednoduchý přehled o řešených projektech, alokacích konkrétních výzkumných pracovníků na jednotlivých projektech, případně indikativní informaci o volné kapacitě výzkumného pracovníka.                
Byla vytvořena 3-vrstvá aplikace na supportované opensource platformě (web klient, aplikační server, SQL databáze) včetně možnosti ukládání/verzování dokumentů pomocí ECM Alfreso jako backendové služby. Autentizace je řešena napojením na univerzitní identity management shibboleth.
</t>
  </si>
  <si>
    <t>Zkvalitnění softwarového vybavení odborné učebny</t>
  </si>
  <si>
    <t>SW - zastaralý</t>
  </si>
  <si>
    <t>Implementace upgrade systému Tajima DG 15 x v rámci počítačové učebny ODP na KOD. Využití systému ve výuce předmětu CAD/CAM.</t>
  </si>
  <si>
    <t>Centralizovaná správa virtuální infrastruktury FP</t>
  </si>
  <si>
    <t xml:space="preserve">Virtualizované prostředí - provoz
Vmware vCenter Server - vypršení platnosti 1 licence
Vmware vSphere - vypršení platnosti 6 licencí
Vmware View - vypršení platnosti 4 licencí
Veeam Backup -  - vypršení platnosti 8 licencí
</t>
  </si>
  <si>
    <t xml:space="preserve">aktualizovaný provoz
obnovená platnost 1 licence
obnovená platnost 6 licencí
obnovená platnost 4 licencí
obnovená platnost 8 licencí
</t>
  </si>
  <si>
    <t>Propagace FZS TUL a jejích stávajích i nově akreditovaných oborů</t>
  </si>
  <si>
    <t>Naplnění kapacity studijních programů FZS TUL - Minimálně 75% naplnění kapacity stávajících studijních programů FZS TUL</t>
  </si>
  <si>
    <t xml:space="preserve">Kapacita stávajících programů byla pro akademický rok 2017/2018 naplněna na 100%.
V rámci projektu byly pořízeny propagační materiály fakulty, zaměstnanci fakulty, včetně studentů se aktivně zapojují do propagačních akcí (veletrhy vzdělávání, DOD,  návštěva středních škol), inzerce 
</t>
  </si>
  <si>
    <t xml:space="preserve">Inovace laboratoří netkaných textilií </t>
  </si>
  <si>
    <t>Zařízení - není</t>
  </si>
  <si>
    <t>nové - splněno</t>
  </si>
  <si>
    <t>Inovace počítačové učebny</t>
  </si>
  <si>
    <t>Počítače - 0</t>
  </si>
  <si>
    <t>Komunikace s potenciálními uchazeči ze SŠ</t>
  </si>
  <si>
    <t xml:space="preserve">Návštěvy středních škol
SŠ zapojené do soutěže
Oslovené školy
DOD - ano
</t>
  </si>
  <si>
    <t xml:space="preserve">splněno
5 – 3 studentky přijaté ke studiu
15
Ano - 2
</t>
  </si>
  <si>
    <t>Slavnostní zahájení akademického roku 2017/2018 - pro všechny VŠ ČR</t>
  </si>
  <si>
    <t xml:space="preserve">Slavnostní zahájení akademického roku
Oslovení vedení VŠ ČR
Nákup zařízení
</t>
  </si>
  <si>
    <t xml:space="preserve">realizováno
48
nová audiovizuální technika, propagační materiál, poutače
</t>
  </si>
  <si>
    <t xml:space="preserve">Počet odučených studentohodin - 0
Počet úspěšných absolventů - 0
</t>
  </si>
  <si>
    <t xml:space="preserve">1764
13
</t>
  </si>
  <si>
    <t xml:space="preserve">Počet studentohodin - 0
Počet nových studijních materiálů - 0
Počet nových nebo inovovaných kurzů - 0
Informační brožura o studiu - 0
</t>
  </si>
  <si>
    <t xml:space="preserve">39896
5
9
1
</t>
  </si>
  <si>
    <t>Podpora činnosti Univerzity Nisa, inovace, marketing a EU extenze</t>
  </si>
  <si>
    <t xml:space="preserve">Počet studentů - 12
Počet vyuč. – zahr. Experti - 2
Počet nezaměstnaných abs. - 0%
Počet praxí vně 3 zemí ≥ 20 %
</t>
  </si>
  <si>
    <t xml:space="preserve">20
2
0%
≥ 20 %
</t>
  </si>
  <si>
    <t xml:space="preserve">Podpora studentů samoplátců na FS TUL - Tvorba studijních textů (v digitální podobě) v anglickém jazyce pro zahraniční studenty </t>
  </si>
  <si>
    <t>Studijní texty (elektronické) v anglickém jazyce pro BSP B2301 Mechanical Engineering - 0</t>
  </si>
  <si>
    <t>Soutěž ve Studentské vědecké a odborné činnosti (SVOČ)</t>
  </si>
  <si>
    <t xml:space="preserve">Vyhlášení a propagace SVOČ
Webová stránka SVOČ
Počet přihlášených studentů SVOČ
Uspořádání soutěže SVOČ
Sborník příspěvků SVOČ
</t>
  </si>
  <si>
    <t xml:space="preserve">15 studentů FS
12 studentů FT
8 studentů FM
18 studentů EF 
Celkem 53 studentů
Tisk sborníků v nákladech 55 sborníků pro každou sekci (FS, FM, FT, EF)
</t>
  </si>
  <si>
    <t>TUL jako významný partner v rámci mezinárodního vzdělávacího prostoru - pokračování a prohloubení stávající spolupráce s kanadskými, příp. americkými partnerskými univerzitami Pozn.: Pokračující projekt</t>
  </si>
  <si>
    <t xml:space="preserve">Studijní pobyt studenta FS na Conestoga College v Kanadě, příp. USA – jednosemestrální - 1.
Pracovní cesta člena vedení FS na partnerské univerzity v Kanadě – Conestoga, Waterloo, příp. USA - 1.
</t>
  </si>
  <si>
    <t xml:space="preserve">1
2 (1x cesta USA, 1x cesta Kanada)
</t>
  </si>
  <si>
    <t>Začleňování studentů do mezinárodních studijních skupin</t>
  </si>
  <si>
    <t xml:space="preserve">Počet studentů E-Teamu - 0
Počet podpořených studentů FT - 0
Počet zahraničních vyučujících - 0
</t>
  </si>
  <si>
    <t xml:space="preserve">4
6
10
</t>
  </si>
  <si>
    <t>Spolupráce FUA TUL, BTU Cottbus a Université du Québec à Montréal  s cílem pořádat letní školy architektury a urbanismu, rozvíjet výměnu studentů i vyučujících a připravit společný studijní program</t>
  </si>
  <si>
    <t xml:space="preserve">Letní škola architektury
Počet podpořených studentů
Počet podpořených pedagogů
Počet projektů
Výstava prací
</t>
  </si>
  <si>
    <t>1
10
2
4
1</t>
  </si>
  <si>
    <t xml:space="preserve">Podpora zahraničních účastníků na výuce a vybraných konferencích na FP TUL s cílem podpořit excelenci ve výzkumu a výuce </t>
  </si>
  <si>
    <t>Přednášky významných zahraničních expertů vybraných oborů pěstovaných na FP TUL (kartografie, historie, bohemistika, pedagogika, romanistika, matematika, filozofie, lingvistika) - 0</t>
  </si>
  <si>
    <t>Zapojení odborníka z Univerzity v St. Gallenu do výuky v doktorském studiu</t>
  </si>
  <si>
    <t xml:space="preserve">Týdenní výuka
Zkoušení
</t>
  </si>
  <si>
    <t>Ano - 1
Ano - 2</t>
  </si>
  <si>
    <t>Inovace oboru Výrobní systémy a procesy implementací principů Průmyslu 4.0</t>
  </si>
  <si>
    <t xml:space="preserve">Prorotyp výukového modelu
Inovované předměty
Praktická úloha vycházející z principu strategie Průmysl 4.0
</t>
  </si>
  <si>
    <t xml:space="preserve">1
2
1
</t>
  </si>
  <si>
    <t>Inovace předmětů Katedry hodnocení textilií pro efektivní práci studentů na cvičeních</t>
  </si>
  <si>
    <t xml:space="preserve">Proškolení studenti - 0
Postery na kapa deskách - 7
Návody na obsluhu přístrojů včetně audiovizuálních - 2
Manuály - 2 (od výrobce přístroje v AJ)
Katalog referenčních vzorků - 0
Inovované studijní materiály (e-learning) - 0
</t>
  </si>
  <si>
    <t xml:space="preserve">75
13
5
4 dvoujazyčné
2
5
</t>
  </si>
  <si>
    <t>Řízení podnikových procesů od A do Z</t>
  </si>
  <si>
    <t xml:space="preserve">Praktické případové studie pro trénink výrobních procesů - 0 
Manuály pro lektory a pracovní listy pro studenty a práci v týmu - 0
E-learningová opora výuky nového předmětu - 0
Metodika pro využití SW např. v oblasti výběru dodavatelů (zpracování pro výuku) - Existence SW (autoři PODARAS, TURČOK)
</t>
  </si>
  <si>
    <t xml:space="preserve">7
7
1
1
</t>
  </si>
  <si>
    <t>Mezinárodní letní škola vzorování textilií 2017</t>
  </si>
  <si>
    <t xml:space="preserve">Závěrečné práce letní školy - 0
Katalog letní školy - 0
</t>
  </si>
  <si>
    <t>100
100</t>
  </si>
  <si>
    <t>Vybavení pro audiovizuální prezentaci KED</t>
  </si>
  <si>
    <t xml:space="preserve">Počet audio vybavení KDE - 0
Počet video prezentačního vybavení KDE - 0
Počet veřejných prezentací/rok - 0
</t>
  </si>
  <si>
    <t xml:space="preserve">3
6
1
</t>
  </si>
  <si>
    <t>Experimentální přístupy v rámci tvorby ve veřejném prostoru</t>
  </si>
  <si>
    <t>Workshop 2017 = práce studentů na základě vygenerovaných témat, která budou kontinuálně zpracovávána.
Výstava dosažených výsledků Workshopu 2017 - 1</t>
  </si>
  <si>
    <t>Podpora pedagogické praxe u předmětů odborné praxe studentů FZS TUL</t>
  </si>
  <si>
    <t>Počet podpořených mentorů - 16
Počet studentů na praxí - 50</t>
  </si>
  <si>
    <t xml:space="preserve">25
190
</t>
  </si>
  <si>
    <t>Studijní program Architektura a urbanismus v angličtině</t>
  </si>
  <si>
    <t>Sylaby v anglickém jazyce - 30 %
Přednášky v anglickém jazyce - 20 %
Webová databáze - 10 %</t>
  </si>
  <si>
    <t xml:space="preserve">100 %
100 %
80 %
</t>
  </si>
  <si>
    <t>Inovace a propojení výuky stavebních materiálů a hmot</t>
  </si>
  <si>
    <t>Exkurze do vybraného průmyslového podniku - 0
Workshopy zaměřené na práci studentů s konkrétním materiálem - 0
Odborné přednášky lektorů z praxe
Výstava studentských prací - 0</t>
  </si>
  <si>
    <t>1
1
2
1</t>
  </si>
  <si>
    <t>Podpora studentské soutěže „ Ještěd f kleci“</t>
  </si>
  <si>
    <t>Pravidelná semestrální výstava studentských projektů a vyhlášení nejlepšího z nich. Za účasti studentů fakulty (bývalých i současných), veřejnosti (odborné i laické) a médií. Publikování vítězných a nominovaných projektů na oficiálním webu JFK a dalších odborných portálech (www.archiweb.cz, www.earch.cz a další).</t>
  </si>
  <si>
    <t xml:space="preserve">Uskutečněna soutěž studentských prací, projekty byly hodnoceny odbornou porotou, vítěz získal putovní sošku Ještěda f kleci. </t>
  </si>
  <si>
    <t>Zajištění poradenských služeb a služeb pro podporu rovných příležitostí na TUL</t>
  </si>
  <si>
    <t>Počet evidovaných studentů se SP - 34 (k 1. 8. 2016)
Počet evidovaných uchazečů se SP - 17 - pro AR 2016/2017, 
21 přihlášek
Počet evidovaných socio-ekonomicky znevýhodněných studentů - 20 (k 1. 8. 2016)
Počet konzultací - 746 (k 1. 8. 2016)
Počet výpůjček kompenzačních pomůcek - 30 (k 1. 8. 2016)
Počet studentů / zaměstnanců TUL využívajících služby dětského koutku - 38 (k 1. 8. 2016)</t>
  </si>
  <si>
    <t>63 (do 31.12.2017)
26 - pro AR 2017/2018
27 přihlášek
25 (do 31.12.2017)
1349 (do 31.12.2017)
39 (do 31.12.2017)
91 (do 31.12.2017)</t>
  </si>
  <si>
    <t>Elektronický publikační systém</t>
  </si>
  <si>
    <t>e-knihy v etul.publi.cz v režimu zpřístupnění přes Shibboleth - 3</t>
  </si>
  <si>
    <t>eUKN</t>
  </si>
  <si>
    <t>e-knihy v etul.publi.cz v režimu zpřístupnění přes Shibboleth - 100</t>
  </si>
  <si>
    <t>Přípravné soustředění studentů vybraných oborů 1. ročníku prezenčního Bc. studia FP TUL v kontextu s předcházením studijní neúspěšnosti</t>
  </si>
  <si>
    <t>Počet studentů - 150 přijatých studentů</t>
  </si>
  <si>
    <t>79 studentů (počet v IS STAG – 104)</t>
  </si>
  <si>
    <t>Odhalení příčin studijních neúspěchů u studentů EF TUL a jejich řešení</t>
  </si>
  <si>
    <t>Počet oslovených studentů - 0
Realizace informačních schůzek se studenty - 0</t>
  </si>
  <si>
    <t xml:space="preserve">150
Ano, realizace informačních schůzek se studenty v každém ročníku, a zvlášť pro KS
</t>
  </si>
  <si>
    <t xml:space="preserve">Podpora supervizorů a lektorů zajišťujících odbornou praxi studentů ve zdravotnických zařízeních </t>
  </si>
  <si>
    <t>Počet podpořených supervizorů - 70
Počet studentů na praxí - 200</t>
  </si>
  <si>
    <t>80
263</t>
  </si>
  <si>
    <t xml:space="preserve">Certifikace jazykových kompetencí studentů v cizím odborném jazyce </t>
  </si>
  <si>
    <t>Získání mezinárodních certifikátů z odborného jazyka (AJ, NJ) - 0 certifikovaných zkoušek</t>
  </si>
  <si>
    <t>48 certifikovaných zkoušek</t>
  </si>
  <si>
    <t xml:space="preserve">Studijní opory pro předměty teoretického základu studijního oboru Všeobecná sestra  </t>
  </si>
  <si>
    <t>Studijní opory - 46 (stávajících)</t>
  </si>
  <si>
    <t>51 (5 nových opor)</t>
  </si>
  <si>
    <t>Člověkoměsíce - 0</t>
  </si>
  <si>
    <t>Podpora mobility studentů EF TUL na zahraniční univerzity ve Velké Británii a Kanadě</t>
  </si>
  <si>
    <t xml:space="preserve">Počet podpořených studentů - 16
Počet studentoměsíců studia v zahraničí - 89
</t>
  </si>
  <si>
    <t>13
69</t>
  </si>
  <si>
    <t>Zahraniční spolupráce, výměnná laboratorní praktika FM TUL/HSZG</t>
  </si>
  <si>
    <t>Exkurze v MB AR
Návštěva Prahy AR
Realizace praktik AR
Exkurze v MB (ŠkodaAuto) SPMS
Návštěva Prahy SPMS
Realizace praktik AR
IEEE konference</t>
  </si>
  <si>
    <t>Zrealizováno</t>
  </si>
  <si>
    <t>Rozvoj internacionalizace odborných praxí zahraničních studentů ve zdravotnických zařízeních</t>
  </si>
  <si>
    <t>Počet podpořených supervizorů - 20
Počet studentů na praxi - 3</t>
  </si>
  <si>
    <t>31
5</t>
  </si>
  <si>
    <t>Japonsko- společné architektonické workshopy</t>
  </si>
  <si>
    <t xml:space="preserve">Workshop v Japonsku - 0
Prezentace TUL v Japonsku - 0
Prezentace hostujícího pedagoga TUL v Japonsku - 0
Pedagog FUA vycestovaný do Japonska na 9 dní - 0
</t>
  </si>
  <si>
    <t>1
1
2
1</t>
  </si>
  <si>
    <t>Příprava double-degree programu Business Administration</t>
  </si>
  <si>
    <t>Příprava materiálů v anglickém jazyce - nerealizováno
Studijní plán oboru - ne</t>
  </si>
  <si>
    <t>38
ano</t>
  </si>
  <si>
    <t>Výuka architektonického navrhování v prvních ročních na evropských školách - jihovýchod</t>
  </si>
  <si>
    <t>Výzkumná cesta - 1
Navázání kontaktů - 0 
Odborný článek o způsobu výuky arch. navrhování v 1. ročníku -0 
Přednáška o způsobu výuky arch. navrhování v 1. ročníku - 0</t>
  </si>
  <si>
    <t xml:space="preserve">2
5
3
1
</t>
  </si>
  <si>
    <t>Rozvoj relevance oboru Textilní a oděvní návrhářství</t>
  </si>
  <si>
    <t>Standardní prezentace oboru</t>
  </si>
  <si>
    <t>Série 6 prezentačních aktivit. Prezentace oboru k 25. výročí vzniku a k 15. výročí otevření zaměření Návrhářství skla a šperku. Katalog studentských prací, reprezentující  rozvoj oboru.</t>
  </si>
  <si>
    <t>Posilování partnerství FP TUL a fakultních škol, podpora nepedagogických praxí studentů učitelství</t>
  </si>
  <si>
    <t xml:space="preserve">Podpora praxí
Workshopy - 6 ročně
</t>
  </si>
  <si>
    <t>118 studentů
70 DPP
4 workshopy pro cvičné učitele z fakultních a spolupracujících škol
3 pracovní schůzky pro oborové didaktiky
10 bilaterálních jednání s řediteli škol
16 navštívených škol (některé opakovaně)</t>
  </si>
  <si>
    <t>Nastavení a řízení efektivní a motivované interakce komunikačního trojúhelníku škola-student/absolvent-praxe/aplikační sféra</t>
  </si>
  <si>
    <t>Počet přednášek externích lektorů ve výuce či mimovýukových aktivitách fakulty - 0
Počet společných akcí škola - student/absolvent-praxe/aplikační sféra - 0
Počet účastníků na přednáškách a akcích - 0
Počet sledovaných absolventů ohledně uplatnitelnosti na trhu práce - 0</t>
  </si>
  <si>
    <t>38
3
512
285</t>
  </si>
  <si>
    <t>Sídla Libereckého kraje II</t>
  </si>
  <si>
    <t>Příkladové studie - 0
Publikace s pracovním názvem Příkladové studie intenzivního rozvoje sídel Libereckého kraje - 0</t>
  </si>
  <si>
    <t>Projekt byl řešen skrze základní osu, tj. příkladové studie – studentské ateliérové práce, jejichž tématem je primárně město Ralsko. Další osa je tvořena mezinárodními workshopy, které KUR pořádá s partnerskými univerzitami: Politecnico di Milano, HKU University of Arts Utrecht a Meijo University Nagoya. Dalšími partnery je Liberecký kraj, Město Turnov, Geopark Ralsko a Naše Ralsko o.s.
Publikace je ve stavu rozpracování s ohledem na její rozšíření a doplnění o projekty realizované roce 2018</t>
  </si>
  <si>
    <t>Realizace celoživotního vzdělávání absolventů FZS TUL a nelékařských zdravotnických pracovníků</t>
  </si>
  <si>
    <t xml:space="preserve">Realizace odborné akce - 0
Počet účastníků - 0
</t>
  </si>
  <si>
    <t>2
205</t>
  </si>
  <si>
    <t>NESAT 2017</t>
  </si>
  <si>
    <t>250
0
130</t>
  </si>
  <si>
    <t>Počet autorů významných publikací - 6 až 8</t>
  </si>
  <si>
    <t xml:space="preserve">9 odborných knih – 6 hrazeno z IP </t>
  </si>
  <si>
    <t>Realizace a ověření DPKV pomocí řízených pohonů, jeho parametry, uplatnění modelu při výuce a nabídky výsledků do průmyslu v tuzemsku i zahraničí</t>
  </si>
  <si>
    <t>Navíjecí model s programovým řízením  DPKV - 0</t>
  </si>
  <si>
    <t>Užití UV kamery pro průmyslové a medicínské aplikace</t>
  </si>
  <si>
    <t>UV kamera s příslušenstvím - není
Experimentální testy - není
Implementace poznatků do výuky - přednášky a cvičení bez aplikací UV kamery</t>
  </si>
  <si>
    <t>Je implementovaná do výzkumného pracoviště
Provedeny základní experimenty
Ukázka kamery v rámci cvičení předmětů: Metody zpracování dat a obrazu v medicínské praxi – FZS, pro předmět Snímání a zpracování průmyslových dat – FS proběhne ve školním roce 2018/2019</t>
  </si>
  <si>
    <t>Energetické úspory v budovách v praxi  2. Ročník tříletého cyklu</t>
  </si>
  <si>
    <t>Počet účastníků - 16
Počet přednášejících - 14
Počet přednášek - 14</t>
  </si>
  <si>
    <t xml:space="preserve">42
12
19
</t>
  </si>
  <si>
    <t>Vybavení laboratoře - Bez požadovaných přístrojů</t>
  </si>
  <si>
    <t>S požadovanými přístroji - Splněno – Nákup přístroje: Stabilizovaný Laser He-Ne</t>
  </si>
  <si>
    <t>Zkvalitnění podmínek pro relevantní výzkum, vývoj a inovace na FM</t>
  </si>
  <si>
    <t>Kráčející kola mobilního robota - 0
Měřící ústředna - 0
Spínání laserového svazku - 0
Výpočetní stanice - 0
Zkušební panel - 0</t>
  </si>
  <si>
    <t xml:space="preserve">2
1
1
2
1
</t>
  </si>
  <si>
    <t xml:space="preserve">Inovace přístrojového a materiálního vybavení chemických laboratoří </t>
  </si>
  <si>
    <t>Laboratorní cvičení - Zastaralé úlohy</t>
  </si>
  <si>
    <t>Přístroje pořízeny, vzniklo 5 nových nebo inovovaných laboratorních cvičení s využitím nové instrumentace</t>
  </si>
  <si>
    <t>Výzkum a testování fyziologického komfortu automobilových sedaček a oděvů</t>
  </si>
  <si>
    <t>Současná standardní zařízení hodnotí paropropustnost jednotlivých vrstev autosedačky a oděvů, není je možné použít přímo na sedačce nebo na hotovém oděvu v celé sendvičové struktuře.</t>
  </si>
  <si>
    <t>Byla vytvořena  mobilní měřící souprava pro hodnocení transportu vlhkosti měřením výparného odporu, přistroj je náplní testování Diplomové práce, Disertační práce Ing. F. Mazari a bude od LS zakomponován do cvičení POS.STE. Hodnocení přesnosti a spolehlivosti bude náplní BP.</t>
  </si>
  <si>
    <t>Evidence vědy a výzkumu TUL</t>
  </si>
  <si>
    <t>Software - Pilotní stav softwaru určeného pro evidenci vědy a výzkumu na TUL</t>
  </si>
  <si>
    <t>Software v nepřetržitém provozu podle očekávaného konečného stavu</t>
  </si>
  <si>
    <t>Nákup nového uložiště</t>
  </si>
  <si>
    <t xml:space="preserve">Úložiště - S ukončenou zárukou </t>
  </si>
  <si>
    <t>Nové diskové pole nainstalované a funkční, integrované do virtualizační platformy TUL.
Záruka a podpora serverů financovaná vzhledem k ceně diskových polí z jiných zdrojů.</t>
  </si>
  <si>
    <t>Prodloužení podpory pro virtualizační platformu Virtul</t>
  </si>
  <si>
    <t>Serverový a síťový HW virt. Platformy - S končící podporou a zárukou s rizikem nedostupnosti služeb v případě poruchy</t>
  </si>
  <si>
    <t>Příprava nových studijních programů se zaměřením do zdravotnicko-sociální oblasti - počet připravených akreditací</t>
  </si>
  <si>
    <t>Příprava nových studijních programů se zaměřením do zdravotnicko-sociální oblasti - počet workshopů se zaměstnavateli</t>
  </si>
  <si>
    <t>Podpora rozvoje studijních programů, počt podpořených studentů - samoplátců</t>
  </si>
  <si>
    <t>Tvorba metodologie systému hodnocení kvality vzdělávací a souvisejících činností včetně personálního zabezpečení.</t>
  </si>
  <si>
    <t xml:space="preserve">Posílení jazykových a odborných kompetencí studentů prostřednictvím společné výuky vybraných předmětů vyučovaných v AJ pro české a zahraniční studenty - počet předmětů </t>
  </si>
  <si>
    <t>Zařazení předmětů vyučovaných v anglickém jazyce do výuky společného základu učitelských oborů - počet předmětů</t>
  </si>
  <si>
    <t>Pracovní stáže studentů, odborné praxe a odborná činnost - počet studentoměsíců</t>
  </si>
  <si>
    <t>Pracovní stáže studentů, odborné praxe a odborná činnost - počet pracovišť</t>
  </si>
  <si>
    <t>Podpora činnosti všech součástí/poraden PC UHK - počet absolvovaných školení, supervizí</t>
  </si>
  <si>
    <t>Podpora činnosti všech součástí/poraden PC UHK - počet poakytnutých konzultací</t>
  </si>
  <si>
    <t>Podpora činnosti všech součástí/poraden PC UHK - počet klientů</t>
  </si>
  <si>
    <t xml:space="preserve">Podpora a rozvoj Centra pedagogického výzkumu - počet podpořených akademických pracovníků, </t>
  </si>
  <si>
    <t>Interní grantová soutěž - počet podpořených výsledků</t>
  </si>
  <si>
    <t>Vytvoření jader špičkových výzkumných týmů včetně personálního zajištění - počet týmů</t>
  </si>
  <si>
    <t>Zahraniční odborníci na UHK - počet odborníkotýdnů</t>
  </si>
  <si>
    <t>Podpora a prezentace výsledků studentské vědecké činnosti; organizace studentských vědeckých konferencí</t>
  </si>
  <si>
    <t>Zahraniční mobility studentů UHK se zaměřením na země mimo EU - počet studentoměsíců</t>
  </si>
  <si>
    <t>Mobility studentů na UHK se zaměřením na země mimo EU</t>
  </si>
  <si>
    <t>Rozvoj Centra jazykové přípravy pro zahraniční studenty - počet podpořených studentů</t>
  </si>
  <si>
    <t>Organizace letní školy</t>
  </si>
  <si>
    <t>Zahraniční mobility zaměstnanců UHK - počet osobotýdnů</t>
  </si>
  <si>
    <t>Prezentace studia UHK na mezinárodních veletrzích</t>
  </si>
  <si>
    <t>Účast na prestižních vědeckých setkání</t>
  </si>
  <si>
    <t>Nákup přístrojů a souvisejícího laboratorního vybavení</t>
  </si>
  <si>
    <t>Vytvoření projektové dokumentace na opravy historických budov</t>
  </si>
  <si>
    <t>Modernizace a rozvoj Galerie T</t>
  </si>
  <si>
    <t>Modernizace vybavení a zázemí pro výuku technických předmětů - počet podpořených studentů</t>
  </si>
  <si>
    <t>Obnova HW vybavení  počítačových učeben - počet učeben</t>
  </si>
  <si>
    <t>Uspořádání velektrhů pracovních příležitostí, semináře se zaměstnavateli</t>
  </si>
  <si>
    <t>Podpora sportovních aktivit - počet akcí</t>
  </si>
  <si>
    <t>Podpora projektováých aktivit - počet úvazků</t>
  </si>
  <si>
    <t>Počet studijních oborů s inovovanými 
předměty/kurzy  (vyjma odborných praxí)</t>
  </si>
  <si>
    <t xml:space="preserve">Počet nově profilovaných vzdělávacích 
programů/kurzů pro akademické pracovníky </t>
  </si>
  <si>
    <t>Ve schvalovacím režimu na úrovni kvestorátu</t>
  </si>
  <si>
    <t>V procesu tvorby duplicity elektronických a papírových forem</t>
  </si>
  <si>
    <t>připravuje se</t>
  </si>
  <si>
    <t>existují</t>
  </si>
  <si>
    <t>inovovaný časpis</t>
  </si>
  <si>
    <t>zahájen sběr inovovaných podkladových dat</t>
  </si>
  <si>
    <t>implementace elektronického rozpočtu a příprava controllingu</t>
  </si>
  <si>
    <t>v přípravě</t>
  </si>
  <si>
    <t xml:space="preserve">1 Gbit </t>
  </si>
  <si>
    <t>instalovány 4 switche 10 Gbit</t>
  </si>
  <si>
    <t>instalováno 12 ks AP</t>
  </si>
  <si>
    <t xml:space="preserve">3ks  servery pro virtualizaci, 
1 ks server  96 TB
3 ks switchů iSCSI pro lepší propustnost
</t>
  </si>
  <si>
    <t>stávající stav HW a SW</t>
  </si>
  <si>
    <t>upgrade systému GW
support do 11/2018nové diskové pole pro GW, rozšířené kapacity schránek</t>
  </si>
  <si>
    <t xml:space="preserve">FIS - nový webmailer responzivní web 
STAG – responzivní web úvod D správa uživatelů responzivní web
</t>
  </si>
  <si>
    <t xml:space="preserve">FZS - Stavební úpravy - učebny </t>
  </si>
  <si>
    <t xml:space="preserve">průběžná modernizace </t>
  </si>
  <si>
    <t>Propojení cyklostezky u venkovních sportovišť</t>
  </si>
  <si>
    <t>Komunikace kampus (podél pavilonu A, podél kolejí A, B, C, vedle EA vč. stojanů na kola)</t>
  </si>
  <si>
    <t>Rekonstrukce objektu 05-01 CC (požární příčky Doubravice)</t>
  </si>
  <si>
    <t>omezená bezpečnost</t>
  </si>
  <si>
    <t>zvýšená bezpečnost</t>
  </si>
  <si>
    <t>Doubravice zabezpečení vstupu (turniket, vrata)</t>
  </si>
  <si>
    <t>Rekonstrukce stoupaček elektro EA (nárůst odběru učeben s PC)</t>
  </si>
  <si>
    <t>zastaralé rozvody</t>
  </si>
  <si>
    <t>Doubravice-pojezdová vrata</t>
  </si>
  <si>
    <t>Připojení zabezpečení TP Doubravice na PCO</t>
  </si>
  <si>
    <t>Dveře pro imobilní EA</t>
  </si>
  <si>
    <t>bezbariérový vstup neexistuje</t>
  </si>
  <si>
    <t>bezbariérový vstup</t>
  </si>
  <si>
    <t>Pořízení nového řešení CMS pro weby a intranety (vazba na ESF projekt)</t>
  </si>
  <si>
    <t xml:space="preserve">ne </t>
  </si>
  <si>
    <t>Rozvoj bezpečnosti - pořízení nového interního firewallu</t>
  </si>
  <si>
    <t>Nové diskové úložiště pro centrální služby - rychlé diskové pole min 10 TB</t>
  </si>
  <si>
    <t>Náhrada 1. centrálního prvku sítě (lokalita FCHT)</t>
  </si>
  <si>
    <t>Udržitelnost funkčnosti CTTZ</t>
  </si>
  <si>
    <t>Podpora rozvoje zahraničních vztahů (včetně Podpora India Platform)</t>
  </si>
  <si>
    <t>zvýšeno</t>
  </si>
  <si>
    <t xml:space="preserve"> Projekty IRS2017</t>
  </si>
  <si>
    <t>k 31. 12. 2017</t>
  </si>
  <si>
    <t>9,52 % z celkového počtu studentů (9 213)</t>
  </si>
  <si>
    <t>988 = 11,16 % z celkového počtu studentů (8 857)</t>
  </si>
  <si>
    <t xml:space="preserve">93 studentů = 
1 % z celkového počtu studentů (9 213)
</t>
  </si>
  <si>
    <t xml:space="preserve">113 studentů = 
1,28 % z celkového počtu studentů (8 857)
(nárůst o 21,5 %) 
</t>
  </si>
  <si>
    <t xml:space="preserve">3. Počet vyjíždějících studentů (pouze freemover, studijní pobyty a stáže) </t>
  </si>
  <si>
    <t>48 studentů = nárůst o 6,7 % oproti předchozímu roku</t>
  </si>
  <si>
    <r>
      <t>1.</t>
    </r>
    <r>
      <rPr>
        <sz val="9"/>
        <color rgb="FF000000"/>
        <rFont val="Calibri"/>
        <family val="2"/>
        <charset val="238"/>
      </rPr>
      <t xml:space="preserve"> Počet uzavřených licenčních smluv za UTB</t>
    </r>
  </si>
  <si>
    <t>17 (pův. uvedeno 14)</t>
  </si>
  <si>
    <t>2. Počet uzavřených Smluv z oblasti transferu technologií (pův. uvedeno "Rámcových smluv a smluv o poskytnutí práv k užívání dokumentace")</t>
  </si>
  <si>
    <t>6 (pův. uvedeno 3)</t>
  </si>
  <si>
    <t>3. Počet zahraničních patentů a zveřejněných přihlášek PCT</t>
  </si>
  <si>
    <t>3 (pův. uvedeno 2)</t>
  </si>
  <si>
    <t>dalších 7 podaných přihlášek</t>
  </si>
  <si>
    <t>Vyřešeno v roce 2016.</t>
  </si>
  <si>
    <t>Evidence vydaných faktur v modulu SD s propojením na objekty CO a FI, ukládáním do DMS SAP a zasíláním odběratelům elektronicky.</t>
  </si>
  <si>
    <t>Upgradované řešení na nejnovější verzi 6.0 vč. nových koncových zařízení (tiskáren štítků a mobilních terminálů).</t>
  </si>
  <si>
    <t>Upgradované řešení na nejnovější verzi standardního řešení TM a dále průběžně řešeno.</t>
  </si>
  <si>
    <t>Rozšířena serverová infrastruktura vyhovující aktuálním požadavkům na provoz aplikací a systémů vč. podpory.</t>
  </si>
  <si>
    <t>Rozšířená licence pro centrální řízení WiFi sítě pro celkový počet 300 koncových zařízení (AP).</t>
  </si>
  <si>
    <t>Knihovní systém nové generace v testovacím provozu.</t>
  </si>
  <si>
    <t>Kompletní zpracování podkladů pro veřejnou zakázku  a dále průběžně řešeno.</t>
  </si>
  <si>
    <t>Komplexní prostředí pro prezentaci výsledků VaV se základními prvky automatizace.</t>
  </si>
  <si>
    <t>Kompletní zpracování podkladů pro opakování veřejné zakázky  a dále průběžně řešeno.</t>
  </si>
  <si>
    <t>1. Počet návštěvníků vzdělávacích veletrhů v Praze, Brně, Bratislavě a Nitře seznámených s možnostmi studia na UTB ve Zlíně</t>
  </si>
  <si>
    <t>cca 53 000 návštěvníků (zdroj: webové stránky veletrhů Gaudeamus a Académia)</t>
  </si>
  <si>
    <t>2. Zlínská veřejnost bude trvale upozorňována na přítomnost univerzity ve městě</t>
  </si>
  <si>
    <t>V roce 2016 nerealizováno.</t>
  </si>
  <si>
    <t>V roce 2017 nerealizováno z důvodu délky schvalovacího procesu umístění světelného loga UTB.</t>
  </si>
  <si>
    <t>1. Absolutní četnost nezaměstnaných absolventů vysoké školy. Jedná se o počet absolventů registrovaných na úřadech práce. Údaje z MPSV jsou statická data, která jsou každoročně uváděná k 30. 4. a 30. 9. daného roku.</t>
  </si>
  <si>
    <t>K 30. 4. 2017 bylo na UP ČR registrováno celkem 71 nezaměstnaných absolventů, k 30. 9. 2017 pak 117 nezaměstnaných absolventů.</t>
  </si>
  <si>
    <t>Počet poskytnutých individuálních konzultací a komplexních vyšetření v LS 2016/17 – 138, v ZS 2017/18  -  99.</t>
  </si>
  <si>
    <t>Počet nově registrovaných studentů/absolventů v JC za r. 2017 - 226. Počet poskytnutých konzultací za r. 2016 – 371.                                                                    Počet účastníků kurzů/workshopů/přednášek pořádaných JC za r. 2017 - 324. Počet účastníků veletrhu pracovních příležitostí Business day  2017 – více než 1700 návštěvníků, 74 vystavovatelů.</t>
  </si>
  <si>
    <t xml:space="preserve">K 31.12.2017 bylo na UTB registrováno 46 studentů se specifickými  potřebami. Je financováno z jiných zdrojů. </t>
  </si>
  <si>
    <t>Vylepšení funkcionality portálu informačních zdrojů UTB</t>
  </si>
  <si>
    <t>Vylepšení funkcionality portálu – kompatibilita s mobilními zařízeními</t>
  </si>
  <si>
    <t>Obsahové obohacení portálu – cca. 100 zemí světa</t>
  </si>
  <si>
    <t>Vytvořena komplexní studie proveditelnosti a zřízeno Nakladatelství UTB</t>
  </si>
  <si>
    <t>Vytvoření redakčního systému a grafické identity Nakladatelství UTB</t>
  </si>
  <si>
    <t xml:space="preserve">Zkvalitňování vzdělávací činnosti na VFU Brno prostřednictvím Interní vzdělávací agentury VFU Brno (IVA VFU) </t>
  </si>
  <si>
    <t>Realizace zapojení studentů do projektů Interní vzdělávací agentury univerzity (IVA).</t>
  </si>
  <si>
    <t>Rozšíření rozsahu činnosti Interní vzdělávací agentury univerzity z rozsahu 2 000 tis., Kč na 2 800 tis. Kč a následně 3 000 tis. Kč a tím modernizace vzdělávací činnosti na univerzitě rozšířením zapojení studentů do této činnosti.</t>
  </si>
  <si>
    <t>Zvyšování kvality vzdělávací činnosti prohlubováním znalostí studentů s využitím zkušeností ze zahraničí na základě rozšiřování mobilit studentů a akademických pracovníků.</t>
  </si>
  <si>
    <t>Realizace zapojení studentů do mobilit prostřednictvím projektů Interní mobilitní agentury univerzity (IMA).</t>
  </si>
  <si>
    <t xml:space="preserve">Aktualizace činnosti Interní mobilitní agentury univerzity a efektivnější využití možností mobilit realizovaných studenty prostřednictvím projektů Interní mobilitní agentury univerzity (IMA) ve smyslu realizace mobilitních pobytů na 30 a více dní. </t>
  </si>
  <si>
    <t>Rozvoj mobilit zahraničních studentů a akademických pracovníků podporou personálního i materiálního zázemí na univerzitě k odbornému zajištění pobytu zahraničních studentů a akademických pracovníků na univerzitě</t>
  </si>
  <si>
    <t>Neexistence motivačního systému pro akademické pracovníky k odbornému zajištění pobytu zahraničních studentů a akademických pracovníků na univerzitě.</t>
  </si>
  <si>
    <t xml:space="preserve">Motivační ohodnocování akademických pracovníků zajišťujících pobyty zahraničních studentů a akademických pracovníků na univerzitě. </t>
  </si>
  <si>
    <t>Obměna počítačového vybavení na univerzitě spočívající v náhradě starých počítačů počítači moderními a výkonnými</t>
  </si>
  <si>
    <t>V provozu univerzity jsou zastaralé počítače ve významném podílu.</t>
  </si>
  <si>
    <t>Obměna počítačového vybavení na univerzitě ve smyslu náhrady starých počítačů počítači moderními a výkonnými v rozsahu přidělených prostředků realizována.</t>
  </si>
  <si>
    <t>Zvýšení úrovně zabezpečení areálu a budov areálu z hlediska bezpečnostní ochrany proti nežádoucím vstupům</t>
  </si>
  <si>
    <t>Stávající úroveň zabezpečení budov a areálu.</t>
  </si>
  <si>
    <t>Modernizace přístupu do budov nebo jejich částí v areálu
univerzity revizí a případnou výměnou vstupních dveří a dalších vstupů a vybavení
těchto vstupů bezpečnostním kartovým nebo jiným moderním přístupem
umožňujícím vstup pouze oprávněným osobám.</t>
  </si>
  <si>
    <t>Vypracování první verze sebehodnotící zprávy iSER</t>
  </si>
  <si>
    <t>Získání akreditace EQUIS na 3 roky</t>
  </si>
  <si>
    <t>Odeslání sebehodnotící zprávy SER, Peer Review team na VŠE</t>
  </si>
  <si>
    <t>Ověřeny fakultní systémy na čtyřech fakultách</t>
  </si>
  <si>
    <t>Počet studentů vyjíždějících na letní školu v délce trvání 
min. 1 měsíc</t>
  </si>
  <si>
    <t>Metodika rozpracována</t>
  </si>
  <si>
    <t>Rozpracováno + aktualizace</t>
  </si>
  <si>
    <t>Schválený popis</t>
  </si>
  <si>
    <t>Rozšířená aktualizace</t>
  </si>
  <si>
    <t>20/27</t>
  </si>
  <si>
    <t>Počet realizovaných letních škol na VŠE v době trvání alespoň 
4 týdny</t>
  </si>
  <si>
    <t>Počet předmětů vyučovaných na většině odborných kateder 
v cizím jazyce</t>
  </si>
  <si>
    <t>1 (druhý díl v tisku)</t>
  </si>
  <si>
    <t>Přibližně 100 stran</t>
    <phoneticPr fontId="0" type="noConversion"/>
  </si>
  <si>
    <t>Přibližně 10 500 stran v různém stupni zpracování</t>
  </si>
  <si>
    <t>Počet titulů v knihovně CPD: 67
Počet digitalizovaných publikací: 27</t>
  </si>
  <si>
    <r>
      <t xml:space="preserve">Počet titulů v knihovně CPD: </t>
    </r>
    <r>
      <rPr>
        <sz val="10"/>
        <rFont val="Calibri"/>
        <family val="2"/>
        <charset val="238"/>
      </rPr>
      <t>88
P</t>
    </r>
    <r>
      <rPr>
        <sz val="10"/>
        <color rgb="FF000000"/>
        <rFont val="Calibri"/>
        <family val="2"/>
        <charset val="238"/>
      </rPr>
      <t>očet digitalizovaných publikací: 46</t>
    </r>
  </si>
  <si>
    <t>Přibližně
40 digitalizovaných fotografií</t>
  </si>
  <si>
    <t>Přibližně 
6600 digitalizovaných fotografii (včetně ČUS, archivu Studentského tajemníka a sbírek absolventů)</t>
  </si>
  <si>
    <t>Není</t>
    <phoneticPr fontId="0" type="noConversion"/>
  </si>
  <si>
    <t>Vytvořen, dále upravován, slouží zatím k zálohování elektronických dat</t>
  </si>
  <si>
    <t>Ze 3 podaných návrhů byly 2 zamítnuty, jeden je nyní vyhodnocován</t>
  </si>
  <si>
    <t xml:space="preserve">Specifikace požadavků </t>
  </si>
  <si>
    <t>Realizována 2. etapa</t>
  </si>
  <si>
    <t>Zpracování vyjednáno</t>
  </si>
  <si>
    <t>Dokončen a zveřejněn</t>
  </si>
  <si>
    <t>Dokončena a zveřejněna</t>
  </si>
  <si>
    <t>Nový IS PaM (EGJE) implementován, otestován a uveden 
do ostrého provozu 
od 1.1.2018</t>
  </si>
  <si>
    <t>Střednědobý výhled byl schválen AS VŠE 
v prosinci 2017</t>
  </si>
  <si>
    <r>
      <t>Institucionální rozvojový plán (Aktivity/</t>
    </r>
    <r>
      <rPr>
        <b/>
        <i/>
        <sz val="10"/>
        <color rgb="FF000000"/>
        <rFont val="Calibri"/>
        <family val="2"/>
        <charset val="238"/>
      </rPr>
      <t>Indikátory</t>
    </r>
    <r>
      <rPr>
        <b/>
        <sz val="10"/>
        <color rgb="FF000000"/>
        <rFont val="Calibri"/>
        <family val="2"/>
        <charset val="238"/>
      </rPr>
      <t>)</t>
    </r>
  </si>
  <si>
    <t>Počet podpořených pedagogických projektů ročně (PIGA) (A1)</t>
  </si>
  <si>
    <t>Počet účastníků na integračním kurzu studentů magisterského studia (A2)</t>
  </si>
  <si>
    <t>A3_Další vzdělávání akademických pracovníků VŠCHT Praha (pedagogické dovednosti, jazykové kurzy)</t>
  </si>
  <si>
    <t>Počet zaměstnanců v jazykových kurzech (A3)</t>
  </si>
  <si>
    <t>Počet akademických zaměstnanců v kurzech pedagogických dovedností (A3)</t>
  </si>
  <si>
    <t>Motivační kurzy pro zaměstnance (relaxační cvičení) (A4)</t>
  </si>
  <si>
    <t>A6_Popularizace chemie (národní a mezinárodní chemická olympiáda, Letní škola středoškolských učitelů, Letní odborné soustředění mladých chemiků a biologů Běstvina, laboratoře pro SŠ, Hodiny moderní chemie, vědecký jarmark, vzdělávací veletrhy, Noc vědců atd.)</t>
  </si>
  <si>
    <t>105/20</t>
  </si>
  <si>
    <t>A10_Poradenské centrum pro studenty a zaměstnance (Poradenské a kariérní centrum VŠCHT Praha) + Mentoringový program (PDG, postdocs)</t>
  </si>
  <si>
    <t>8/ANO</t>
  </si>
  <si>
    <t>34/ANO</t>
  </si>
  <si>
    <t>modul "Žádost" v přípravě</t>
  </si>
  <si>
    <t>B8_Podpora „měkkých dovedností“ postgraduálních studentů - mediální prezentace vědecké činnosti</t>
  </si>
  <si>
    <t>ANO
ANO
3</t>
  </si>
  <si>
    <t>1) Nové moduly informačních systémů (MIS, iFIS)
2) Nový personální informační systém (C4)</t>
  </si>
  <si>
    <t>1
NE</t>
  </si>
  <si>
    <r>
      <t xml:space="preserve">0 </t>
    </r>
    <r>
      <rPr>
        <i/>
        <sz val="8"/>
        <color rgb="FF000000"/>
        <rFont val="Calibri"/>
        <family val="2"/>
        <charset val="238"/>
      </rPr>
      <t>(rozšiřování a úpravy stávajících)</t>
    </r>
    <r>
      <rPr>
        <i/>
        <sz val="10"/>
        <color rgb="FF000000"/>
        <rFont val="Calibri"/>
        <family val="2"/>
        <charset val="238"/>
      </rPr>
      <t xml:space="preserve">
NE</t>
    </r>
  </si>
  <si>
    <t>ANO
ANO
ANO
NE</t>
  </si>
  <si>
    <t>Během roku 2017 byly aktualizovány všechny vnitřní předpisy v souladu s platným zněním zákona o vysokých školách, § 17, které tvoří základ vnitřního právního prostředí na vysoké škole. Nové vnitřní předpisy byly schváleny orgány VŠPJ a zaregistrovány na MŠMT. Pro vytváření a zavedení systému vnitřního hodnocení kvality byl zpracován vnitřní předpis Pravidla systému zajišťování kvality vzdělávací, tvůrčí a s nimi souvisejících činností a vnitřního hodnocení kvality vzdělávací, tvůrčí a s nimi souvisejících činností VŠPJ. Rovněž došlo k přepracování navazujících vnitřních směrnic, které se staly základem pro budování systému vnitřního hodnocení kvality vzdělávací, tvůrčí a s nimi souvisejících činností, jedná se především o tyto směrnice a pravidla: Pravidla řízení VŠPJ a pracovní náplně organizačních útvarů a specifických pracovních pozic, Směrnice k podmínkám přípravy studijních programů na VŠPJ, Směrnice ke státním závěrečným zkouškám, Směrnice pro vedení, vypracování a zveřejňování závěrečných prací na VŠPJ, Směrnice k odborné praxi pro studenty VŠPJ a další. Od akademického roku 2017/2018 byl spuštěn nový elektronický systém řízení výkonu a kvality, který je součástí celkového připravovaného systému vnitřního hodnocení kvality na VŠPJ. V rámci systému řízení a kvality VŠPJ byly shromážděny plány rozvoje činností akademických pracovníků za celou vysokou školu, které jsou v souladu s cíli stanovenými vedením VŠPJ a v druhé etapě vyhodnocování systému řízení výkonu a kvality bude provedena jejich revize.</t>
  </si>
  <si>
    <t xml:space="preserve">Počet zajištěných konzultací kariérového poradenství pro studenty a absolventy: 54
Počet zprostředkovaných osobních konzultací externích odborníků (personalistů, psychologů) se studenty i absolventy: 61
Počet zajištěných kurzů a školení: 24
Počet cvičných výběrových řízení: 1
Počet nabídek zveřejněných přes jednotné kontaktní místo v portálu praxí VŠPJ: 360
Počet veletrhů pracovních příležitostí: 1
</t>
  </si>
  <si>
    <t xml:space="preserve">Počet účastí na veletrzích vysokoškolského a celoživotního vzdělávání: 3 zahraničí
Monitoring médií: udržen
Počet absolvovaných vzdělávacích akcí: 3
Počet uzavřených mediálních partnerství: 1
</t>
  </si>
  <si>
    <t xml:space="preserve">2016 - 2018: Analýza možností a potřeb rozvoje nových i stávajících oborů na VŠPJ existuje
2016 - 2018: Akreditační spisy nových studijních programů a akreditační spisy pro prodloužení akreditace stávajících programů existují
</t>
  </si>
  <si>
    <t>Počet podpořených perspektivních pracovníků: 13</t>
  </si>
  <si>
    <t>Počet podpořených projektů: 16</t>
  </si>
  <si>
    <t>Počet oceněných tvůrčích výsledků: 13</t>
  </si>
  <si>
    <t xml:space="preserve">Podíl zaměstnanců vybavených HW v aktuálním standardu:
2017: 79 %. Podíl nových PC vyhovujicích aktualním standartům na učebnách: 2017 - 60 %
</t>
  </si>
  <si>
    <t xml:space="preserve">Počet pracoven v požadovaném standardu: 29
Počet společných prostor v požadovaném standardu: 1
</t>
  </si>
  <si>
    <t>Vybavení učebních a laboratorních prostor</t>
  </si>
  <si>
    <t>Vybavení technických a obslužných místností</t>
  </si>
  <si>
    <t>Vybavení ostatních prostor</t>
  </si>
  <si>
    <t>Rekonstruované stoupací potrubí v nadzemních
podlaží hlavní správní budovy D</t>
  </si>
  <si>
    <t>Rozšíření zahraniční mobility mimo Evropskou unii</t>
  </si>
  <si>
    <t>Posílení zahraničních prezentačních aktivit na roveň tuzemským</t>
  </si>
  <si>
    <t>Fungující a moderní Odbor pro personální řízení a rozvoj; koncepce hodnocení zaměstnanců i hodnocení akademických pracovníků; hledání nových minimálních autoevaluačních kritérií; příprava k podání žádosti k získání mezinárodního ocenění HR Award</t>
  </si>
  <si>
    <t>V r. 2016 zahájena příprava na nové kompletní hodnocení EUA/IEP. V r. 2017 vytvořena sebehodnotící skupina napříč VUT, uzavřena smlouva s EUA/IEP, proběhla videokonference s upřesněním sebehodnotícího procesu, koncem r. 2017 odevzdána rozsáhlá sebehodnotící zpráva</t>
  </si>
  <si>
    <t>Analýza vnitřních předpisů a norem; definice hierarchie, určení zodpovědnosti; diskuze nad strategickými oblastmi pro mezinárodní hodnocení EUA/IEP; definice hlavních strategických cílů; příprava Plánu realizace Strategického záměru na 2018</t>
  </si>
  <si>
    <t>Implementace nové legislativy; zajištění dalšího rozvoje vnitřního systému řízení kvality a jeho přizpůsobení mezinárodním doporučením a národním požadavkům; certifikace systémů managementu kvality VUT</t>
  </si>
  <si>
    <t xml:space="preserve">1.5 Podpora Platformy technických škol a její rozvoj, spolupráce s aplikační sférou a praxí - podpora technického vzdělávání </t>
  </si>
  <si>
    <t>Seminář zaměřený na Průmysl 4.0, příprava nového AJ doktorského studijního programu; strategická spolupráce VŠ s převážně technickou orientací; dohodnuta úzká spolupráce, vytvořeny expertní skupiny; koordinace CRP 2017 zaměřeného na kvalitu, s ohledem na společné indikátory technických VŠ</t>
  </si>
  <si>
    <t>Vytvoření respektovaného, uživatelsky vstřícného a ekonomicky efektivního  odboru poskytujícího profesionální služby v oblasti přípravy, realizace a udržitelnosti projektů na všech součástech VUT; semináře a porady na ochranu duševního vlastnictví; nastavení procesů souvisejících s nárůstem smluvního výzkumu a komercializace výsledků z kolaborativního a orientovaného výzkumu.</t>
  </si>
  <si>
    <t>Podporována včasná implementace změn vnitřních předpisů VUT vyplývajících ze schválené novely zákona o VŠ č. 111/1998 Sb. a příprava novely vnitřních předpisů VUT týkajících se činnosti AS VUT; seminář pro členy AS VUT a hosty zaměřený na aktuální témata; analýza IS VUT v souvislosti se zkvalitněním přípravy a projednávání nových akreditací, rozpočtu VUT, rozdělování prostředků specifického výzkumu a RIV bodů - potřeby informování akademické obce VUT</t>
  </si>
  <si>
    <t>1.9 Rozvoj řízení rizik na VUT</t>
  </si>
  <si>
    <t>Postupné mapování procesů + identifikace rizik; pilotní testování vč. zapracování zpětných vazeb; vypracování nové směrnice vnitřního kontrolního systému; první hodnocení nastaveného řízení rizik; návrh SW podpory pro řešení metodiky řízení rizik</t>
  </si>
  <si>
    <t>2.1 Spolupráce VUT se základními, středními a vyššími odbornými školami</t>
  </si>
  <si>
    <t>v roce 2017 proběhlo 17 soutěží pro studenty SŠ, 52 projektů pro současné studenty VUT, které povedou k získání nových uchazečů, 153 studentů VUT bylo podpořeno mimořádným stipendiem</t>
  </si>
  <si>
    <t>Cílová hodnota pro rok 2017 je 500 studentů, 500 nejlepších studentů prvního ročníku bylo podpořeno</t>
  </si>
  <si>
    <t>V r. 2017 bylo více než 56 studentů podpořených stipendiem, minimálně 25 studentských projektů bylo zaměřených na týmovou práci, více než 32 studentů zapojeno do odborných soutěží a konferencí na národní i mezinárodní úrovni</t>
  </si>
  <si>
    <t>Stáže studentů ve firmách, praxe; zapojení odborníků z praxe do výuky; nárůst závěrečných prací, jejichž témata pocházejí z praxe; tematicky zaměřené konference a diskuzní fóra vedení VUT a fakult se zástupci praxe</t>
  </si>
  <si>
    <t xml:space="preserve">2.5 Podpora Joint Master Degree programů na VUT a zvyšování počtu studijních programů uskutečňovaných v cizích jazycích </t>
  </si>
  <si>
    <t>Rozvoj stávajících a vytvoření nových mezinárodních studijních oborů; zvýšení počtu studentů zapojených do mezinárodních programů</t>
  </si>
  <si>
    <t>Počet účastníků kurzů: 1 100, počet kurzů: 90</t>
  </si>
  <si>
    <t>Stav v roce 2017: počet účastníků 1 490, počet kurzů: 182</t>
  </si>
  <si>
    <t>2.7 Podpora rozvoje U3V na VUT</t>
  </si>
  <si>
    <t>V roce 2015 byl přepočtený výkon U3V VUT 48 968 studentohodin</t>
  </si>
  <si>
    <t>Nárůst v roce 2017: 8,07 %, celkem 2 906 posluchačů</t>
  </si>
  <si>
    <t>2.8 Podpora znevýhodněných uchazečů na VUT</t>
  </si>
  <si>
    <t>Výchozí stav pro rok 2015: Poskytnutí služeb celkem: 850 uživatelů, poskytnutí služeb v rámci individuální konzultací: 300 uživatelů
Poskytnutí služeb v rámci skupinových aktivit: 550 uživatelů</t>
  </si>
  <si>
    <t>Poskytnutí služeb celkem: 1 019 uživatelů, poskytnutí služeb v rámci individuální konzultací: 418 uživatelů, poskytnutí služeb v rámci skupinových aktivit: 601 uživatelů</t>
  </si>
  <si>
    <t>3.1 Podpora mezinárodní spolupráce VUT</t>
  </si>
  <si>
    <t>Počet bilaterálních smluv: 102, počet dílčích smluv a rámcových mezinárodních smluv: 45</t>
  </si>
  <si>
    <t>3.2 Podpora mezinárodní mobility akademických pracovníků VUT</t>
  </si>
  <si>
    <t>73 výjezdů/ 28 příjezdů</t>
  </si>
  <si>
    <t>3.3 Podpora mezinárodní mobility studentů VUT</t>
  </si>
  <si>
    <t>350,5 studentoměsíců</t>
  </si>
  <si>
    <t>Uzavřeno partnerství s 25 významnými firmami a zisk sponzorských darů; databáze absolventů: současný stav je 31 000 evidovaných adres absolventů</t>
  </si>
  <si>
    <t>Aktivní účast na 2 domácích a 4 zahraničních veletrzích; počet přihlášek ke studiu prostřednictvím on-line kampaně</t>
  </si>
  <si>
    <t>5.1 Podpora excelence publikační činnosti na VUT</t>
  </si>
  <si>
    <t>Navýšení na 530 publikací - v WoS/Journal Citation Reports v Q1, Q2, Q3 a Q4</t>
  </si>
  <si>
    <r>
      <t xml:space="preserve">6.1 Knihovny </t>
    </r>
    <r>
      <rPr>
        <sz val="10"/>
        <color rgb="FF000000"/>
        <rFont val="Calibri"/>
        <family val="2"/>
        <charset val="238"/>
      </rPr>
      <t>−</t>
    </r>
    <r>
      <rPr>
        <i/>
        <sz val="10"/>
        <color rgb="FF000000"/>
        <rFont val="Calibri"/>
        <family val="2"/>
        <charset val="238"/>
      </rPr>
      <t xml:space="preserve"> servis</t>
    </r>
  </si>
  <si>
    <t>Výchozí hodnoty roku 2015
Vypracování marketingové strategie: 0
Počet inovovaných či nově vytvořených výukových a propagačních materiálů:  0
Počet fanoušků facebookové stránky Ústřední knihovna VUT:  400
Počet výzkumů a uživatelských testování: 0
Počet e-learningových kurzů s podílem mentorovaných učitelů: 0
Počet připravovaných a realizovaných seminářů s podílem mentorovaných učitelů: 0
Počet propagačních akcí (semináře, školení): 5
Účast na odborné konferenci: 0
Počet uložených digitálních dokumentů: 35 000
Počet přístupů do repozitáře: 100 000
Počet provedených citačních analýz: 0</t>
  </si>
  <si>
    <t>Hodnoty pro rok 2017
Vypracování marketingové strategie: 1
Počet inovovaných či nově vytvořených výukových a propagačních materiálů:  15
Počet fanoušků facebookové stránky Ústřední knihovna VUT:  719
Počet výzkumů a uživatelských testování: 2
Počet e-learningových kurzů s podílem mentorovaných učitelů: 6
Počet připravovaných a realizovaných seminářů s podílem mentorovaných učitelů: 6
Počet propagačních akcí (semináře, školení): 21
Účast na odborné konferenci: 6
Počet uložených digitálních dokumentů: 52 825
Počet přístupů do repozitáře: 154 950
Počet provedených citačních analýz: 55</t>
  </si>
  <si>
    <t>A. Výchozí kapacita připojení VUT k internetu 2x10Gbps
B. Výchozí počet typů elektronických schvalovacích procesů na VUT = 2 (cestovní příkazy, interní grantová agentura)
C. Výchozí počet systémů pro evidenci místností = 3 (GTF, centrální databáze a SAP)
D. Výchozí počet přeložených rozhraní, které umožňuje pracovat v angličtině je 1 (StudIS)</t>
  </si>
  <si>
    <t>V roce 2017 podpořeny F/S formou vnitřní soutěže v okruzích: 1. Podpora pedagogické práce akademických pracovníků a profilace a inovace studijních programů na úrovni předmětů/kurzů; 
2. Tvůrčí práce studentů směřující k inovaci vzdělávací činnosti.</t>
  </si>
  <si>
    <t>VZDĚLÁNÍ-17</t>
  </si>
  <si>
    <t>v řešení</t>
  </si>
  <si>
    <t>TVŮRČÍ ČINNOST-17</t>
  </si>
  <si>
    <t>0 ERC, 8 PRESTIŽ</t>
  </si>
  <si>
    <t>KVALITA-17</t>
  </si>
  <si>
    <t>předloženo</t>
  </si>
  <si>
    <t>PROJEKTY-17</t>
  </si>
  <si>
    <t>SOUTĚŽ-17</t>
  </si>
  <si>
    <t>INFRASTRUKTURA-17</t>
  </si>
  <si>
    <t>STRATEGIE-17</t>
  </si>
  <si>
    <t>U25</t>
  </si>
  <si>
    <t>Nizozemské Antily</t>
  </si>
  <si>
    <t>Palestina</t>
  </si>
  <si>
    <t>Srbsko a Černá Hora</t>
  </si>
  <si>
    <t xml:space="preserve">Pozn.: * = Vyjíždějící studenti (tj. počty výjezdů) – studenti, kteří v roce 2017 absolvovali (ukončili) zahraniční pobyt; započítávají se i ti studenti, jejichž pobyt začal v roce 2016. Započítávají se pouze studenti, jejichž pobyt trval alespoň 2 týdny (14 dní). </t>
  </si>
  <si>
    <t xml:space="preserve">Pozn.: ** = Přijíždějící studenti (tj. počty příjezdů) – studenti, kteří přijeli v roce 2017; započítávají se i ti studenti, jejichž pobyt začal v roce 2016. Započítávají se pouze studenti, jejichž pobyt trval alespoň 2 týdny (14 dní). </t>
  </si>
  <si>
    <t>Pozn.: *** = Vyjíždějící akademičtí/ostatní pracovníci (tj. počty výjezdů) – pracovníci, kteří v roce 2017 absolvovali (ukončili) zahraniční pobyt; započítávají se i ti pracovníci, jejichž pobyt začal v roce 2016. Započítávají se pouze pracovníci, jejichž pobyt trval alespoň 5 dní.</t>
  </si>
  <si>
    <t>Pozn.: **** = Přijíždějící akademičtí/ostatní pracovníci (tj. počty příjezdů) – pracovníci, kteří přijeli v roce 2017; započítávají se i ti pracovníci, jejichž pobyt začal v roce 2016. Započítávají se pouze pracovníci, jejichž pobyt trval alespoň 5 dní.</t>
  </si>
  <si>
    <t>Tab. 2.4: Akreditované studijní programy uskutečňované společně s jinou vysokou školou nebo s veřejnou výzkumnou institucí* se sídlem v ČR</t>
  </si>
  <si>
    <t>Vedoucí pracovníci CELKEM **</t>
  </si>
  <si>
    <t>Pozn.: ** = Vyjíždějící studenti (tj. počty výjezdů) – kteří v roce 2017 absolvovali zahraniční pobyt; započítávají se i ti studenti, jejichž pobyt začal v roce 2016. Započítávají se pouze studenti, jejichž pobyt trval více než 4 týdny (28 dní). Pokud VŠ uvádí i jinak dlouhé výjezdy, uvede to v poznámce k tabulce.</t>
  </si>
  <si>
    <t>Pozn.: *** = Přijíždějící studenti (tj. počty příjezdů) – kteří přijeli v roce 2017; započítávají se i ti studenti, jejichž pobyt začal v roce 2016. Započítávají se pouze studenti, jejichž pobyt trval více než 4 týdny (28 dní). Pokud VŠ uvádí i jinak dlouhé výjezdy, uvede to v poznámce k tabulce.</t>
  </si>
  <si>
    <t>Pozn.: **** = Vyjíždějící akademičtí pracovníci (tj. počty výjezdů) – kteří v roce 2017 absolvovali zahraniční pobyt; započítávají se i ti pracovníci, jejichž pobyt začal v roce 2016.</t>
  </si>
  <si>
    <t>Pozn.: ***** = Přijíždějící akademičtí pracovníci (tj. počty příjezdů) – kteří přijeli v roce 2017; započítávají se i ti pracovníci, jejichž pobyt začal v roce 2016.</t>
  </si>
  <si>
    <t>Tab. 2.7: Kurzy celoživotního vzdělávání (CŽV) na vysoké škole (počty účastníků)</t>
  </si>
  <si>
    <t>Tab. 2.6: Kurzy celoživotního vzdělávání (CŽV) na vysoké škole (počty kurzů)</t>
  </si>
  <si>
    <r>
      <t xml:space="preserve">Tab. 3.4: Stipendia* studentům podle účelu stipendia 
</t>
    </r>
    <r>
      <rPr>
        <b/>
        <sz val="14"/>
        <color theme="0"/>
        <rFont val="Calibri"/>
        <family val="2"/>
        <charset val="238"/>
      </rPr>
      <t>(počty fyzických osob</t>
    </r>
    <r>
      <rPr>
        <b/>
        <sz val="14"/>
        <color indexed="9"/>
        <rFont val="Calibri"/>
        <family val="2"/>
        <charset val="238"/>
      </rPr>
      <t>)</t>
    </r>
  </si>
  <si>
    <t>Tab. 4.1: Absolventi akreditovaných studijních programů (počty absolvovaných studií)</t>
  </si>
  <si>
    <t>Tab. 5.1: Zájem o studium na vysoké škole</t>
  </si>
  <si>
    <t>Tab. 6.1: Akademičtí a vědečtí pracovníci a ostatní zaměstnanci celkem (průměrné přepočtené počty*)</t>
  </si>
  <si>
    <t>věková kategorie</t>
  </si>
  <si>
    <t>Tab. 6.3: Počty akademických a vědeckých pracovníků podle rozsahu pracovních úvazků a nejvyšší dosažené kvalifikace
(počty fyzických osob)</t>
  </si>
  <si>
    <t>Tab. 6.4: Vedoucí pracovníci (fyzické osoby)</t>
  </si>
  <si>
    <t>Tab. 6.5: Akademičtí a vědečtí pracovníci
s cizím státním občanstvím (průměrné přepočtené počty**)</t>
  </si>
  <si>
    <t>ženy z celkového počtu (bez ohledu na státní občanství)</t>
  </si>
  <si>
    <t>Tab. 6.6: Nově jmenovaní docenti a profesoři (počty)</t>
  </si>
  <si>
    <t>Tab. 7.2: Mobilita studentů, akademických a ostatních pracovníků podle zemí***** (bez ohledu na zdroj financování) (vysoká škola bez dalšího zásahu pouze vyplní tabulku příslušnými hodnotami)</t>
  </si>
  <si>
    <r>
      <t>Tab. 8.3: 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</si>
  <si>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Vysoké školy CELKEM</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</si>
  <si>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</si>
  <si>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</si>
  <si>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 xml:space="preserve"> - Žádáme vysoké školy, aby byl ypři rozšiřování tabulek při doplňování dalších fakult zachovány přednastavené vzorce (jejich smysl), jsou-li v příslušné tabulce obsažené (týká se zejména součtů za fakulty). </t>
  </si>
  <si>
    <t xml:space="preserve"> - Žádáme vysoké školy, aby nahradily v celém dokumentu výraz "Vysoká škola (název)" názvem své vysoké školy. </t>
  </si>
  <si>
    <t>Akreditované studijní programy (počty v jednotlivých skupinách KKOV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</si>
  <si>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skupinách KKOV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</si>
  <si>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t>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Údaje vykazované do tabulek 2.3 a 2.4 jsou exkluzivní - jeden studijní program nemůže být zařazen do obou tabulek zároveň.</t>
  </si>
  <si>
    <t xml:space="preserve">Akreditované studijní programy uskutečňované společně s jinou vysokou školou či s veřejnou výzkumnou institucí (např. AV ČR) se sídlem v ČR (název studijního programu,vč.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Údaje vykazované do tabulek 2.3 a 2.4 jsou exkluzivní - jeden studijní program nemůže být zařazen do obou tabulek zároveň.  </t>
  </si>
  <si>
    <t>Akreditované studijní programy uskutečňované společně s vyšší odbornou školou (název studijního programu, 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</si>
  <si>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skupiny studijních programů KKOV. </t>
  </si>
  <si>
    <t xml:space="preserve">Počet účastníků kurzů celoživotního vzdělávání (CŽV) na vysoké škole v dělení dle délky trvání kurzu (v hodinách), jejich zaměření a skupiny studijních programů KKOV. </t>
  </si>
  <si>
    <t>Podíl neúspěšných studií v prvním roce studia. Řazeno dle fakult a případně jiných součástí uskutečňujících akreditovaný studijní program nebo jeho část. Ukazatel vychází z podílu velikosti kohorty studií započatých v kalendářním roce n=2016 (X) a součtu neúspěšných studií této kohorty v kalendářním roce n=2016 a kalendářním roce n+1=2017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
Pro výroční zprávu za rok 2017 poskytne potřebné podklady pro výpočet vysokým školám MŠMT, a to včetně metodiky. Údaje pro výroční zprávu za rok 2018 si vysoké školy vygenerují samy.</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</si>
  <si>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podle skupin KKOV,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(2017), tj. přihlášky ke studiu a přijatí/zapsaní studenti vztahující se k zápisům ke studiu proběhlým v roce 2017. 
Vyhláška č. 277/2016 Sb. o předávání statistických údajů vysokými školami - k dispozici na tomto odkazu: http://www.msmt.cz/vzdelavani/vysoke-skolstvi/legislativa</t>
  </si>
  <si>
    <t>Tab. 6.1: Akademičtí a vědečtí pracovníci a ostatní zaměstnanci celkem (průměrné přepočtené počty)</t>
  </si>
  <si>
    <t xml:space="preserve">Počty akademických a vědeckých pracovníků a ostatních zaměstnanců za danou VŠ celkem (tedy nejen za fakulty, ale i za ostatní pracoviště VŠ) ve struktuře dle vnitřního kvalifikačního řádu vysoké školy. Vykazují se průměrné přepočtené počty za rok 2017, tedy počet pracovníků přepočtený na plný pracovní úvazek (včetně DPČ, mimo DPP). Uvádí se počty žen v jednotlivých kategoriích (akademičtí, vědečtí a ostatní zaměstnanci) i v počtu zaměstnanců celkem za danou VŠ. </t>
  </si>
  <si>
    <t xml:space="preserve">Věková struktura akademických a vědeckých pracovníků s uvedením počtu žen (ve struktuře dle vnitřního kvalifikačního řádu vysoké školy). Vykazují se počty fyzických osob k 31. 12. (pouze osoby v pracovním poměru, tedy bez zahrnutí osob pracujících na DPP a DPČ). Do celkového počtu zahrnout zaměstnance v daných kategoriích za VŠ celkem (tzn. za jednotlivé fakulty + ostatní pracoviště celkem). 
Celkové hodnoty na řádku "VŠ CELKEM" musí být totožné s hodnotami na řádku "VŠ CELKEM" z tabulky 6.3. </t>
  </si>
  <si>
    <t>Tab. 6.3: Počty akademických a vědeckých pracovníků podle rozsahu pracovních úvazků a nejvyšší dosažené kvalifikace (počty fyzických osob dle rozsahu úvazků)</t>
  </si>
  <si>
    <t xml:space="preserve">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(pouze osoby v pracovním poměru, tedy bez zahrnutí osob pracujících na DPP a DPČ), nikoliv úvazky. V případě, že má daný pracovník více úvazků (na fakultě/vysoké škole), tak rozhodný je ten pracovní poměr, který je větší. Každá fyzická osoba je tak v rámci fakulty i vysoké školy započtena pouze jednou (hodnota jejího nejvyššího úvazku). 
Celkové hodnoty na řádku "VŠ CELKEM" musí být totožné s hodnotami na řádku "VŠ CELKEM" z tabulky 6.2. </t>
  </si>
  <si>
    <t xml:space="preserve">Vedoucí pracovníci s uvedením počtu žen (dle orgánů vysoké školy/fakulty). Vykazují se počty fyzických osob k 31. 12. Uvádí se počty fyzických osob na úrovni vysoké školy (vše, co nespadá pod fakulty, např. rektor, správní rada) a na úrovni jednotlivých fakult (např. děkan, vedoucí katedry). V případě akademického senátu, vědecké, umělecké, akademické a správní rady se vykazují údaje za jejich členy. Do posledního sloupce před celkovým součtem se uvádí počet vedoucích pracovníků uvedených organizačních jednotek (katedra, institut, výzkumné pracoviště) či obdobných útvarů (podobné významem, funkcí, úrovní v organizační struktuře apod.). </t>
  </si>
  <si>
    <t>Tab. 6.5: Akademičtí a vědečtí pracovníci s cizím státním občanstvím (přepočtené počty)</t>
  </si>
  <si>
    <t xml:space="preserve">Počty akademických a vědeckých pracovníků s cizím státním občanstvím. Nejen za fakulty, ale i za ostatní pracoviště dané VŠ celkem. Vykazují se průměrné přepočtené počty za rok 2017, tedy počet pracovníků přepočtený na plný pracovní úvazek (včetně DPČ, mimo DPP). </t>
  </si>
  <si>
    <t xml:space="preserve">Tab. 6.6: Nově jmenovaní docenti a profesoři (počty) </t>
  </si>
  <si>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celkové částky projektu, nikoliv částky vyčerpané pouze v daném roce.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</si>
  <si>
    <t>Tab. 8.3: Studijní obory/programy, které mají ve své obsahové náplni povinné absolvování odborné praxe po dobu alespoň 1 měsíce (počty)</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</si>
  <si>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</si>
  <si>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2017). Údaje se vykazují za kalendářní rok, s rozlišením na ČR a zahraničí (s výjimkou spin-off/start-up podniků, viz tabulka). Dále vysoká škola uvede příjmy za rok 2017 z licenčních smluv, ze smluvního výzkumu, z vzdělávacích kurzů pro zaměstnance subjektů aplikační sféry a z poskytnutých konzultací a poradenství. Soukromé vysoké školy uvedou příjmy dle svého uvážení. </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</si>
  <si>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</si>
  <si>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 xml:space="preserve">Tab. 12.3: Institucionální plán vysoké školy v roce 2017 (pouze veřejné vysoké školy) </t>
  </si>
  <si>
    <t>Institucionální plán vysoké školy, jeho zhodnocení a naplňování stanovených cílů v souladu s Vyhlášením institucionálních programů pro veřejné vysoké školy pro rok 2017 (pouze pro veřejné vysoké školy, podle tabulky).</t>
  </si>
  <si>
    <t>Akademie výtvarných umění v Praze</t>
  </si>
  <si>
    <t>České vysoké učení technické  v Praze</t>
  </si>
  <si>
    <t>Vysoká škola technická a ekonomická v Českých Budějovicích</t>
  </si>
  <si>
    <t>Vysoká škola uměleckoprůmyslová v Praze</t>
  </si>
  <si>
    <t>Pozn.: *= Jedná se o nově vzniklé spin-off/start-up podniky podpořené vysokou školou v roce 2017 (počty).</t>
  </si>
  <si>
    <t xml:space="preserve">Pozn.: ***= Definice položek týkajících se příjmů a hodnoty v tabulce u těchto položek odpovídají Výroční zprávě o hospodaření pro rok 2017 pro VVŠ (tab. č. 6). SVŠ vyplní tyto položky dle uvážení. </t>
  </si>
  <si>
    <t>Tab. 12.3: Institucionální plán vysoké školy v roce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</si>
</sst>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 numFmtId="167" formatCode="#,##0.0"/>
    <numFmt numFmtId="168" formatCode="#,##0_ ;\-#,##0\ "/>
    <numFmt numFmtId="169" formatCode="_-* #,##0\ _K_č_-;\-* #,##0\ _K_č_-;_-* &quot;-&quot;??\ _K_č_-;_-@_-"/>
  </numFmts>
  <fonts count="82">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2"/>
      <color theme="1"/>
      <name val="Calibri"/>
      <family val="2"/>
      <charset val="238"/>
    </font>
    <font>
      <b/>
      <sz val="14"/>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10"/>
      <color rgb="FF000000"/>
      <name val="Calibri"/>
      <family val="2"/>
      <charset val="238"/>
      <scheme val="minor"/>
    </font>
    <font>
      <sz val="9"/>
      <color indexed="81"/>
      <name val="Tahoma"/>
      <family val="2"/>
      <charset val="238"/>
    </font>
    <font>
      <b/>
      <sz val="9"/>
      <color theme="1"/>
      <name val="Calibri"/>
      <family val="2"/>
      <charset val="238"/>
      <scheme val="minor"/>
    </font>
    <font>
      <b/>
      <sz val="9"/>
      <name val="Calibri"/>
      <family val="2"/>
      <charset val="238"/>
      <scheme val="minor"/>
    </font>
    <font>
      <b/>
      <sz val="10"/>
      <color rgb="FF000000"/>
      <name val="Calibri"/>
      <family val="2"/>
      <charset val="238"/>
      <scheme val="minor"/>
    </font>
    <font>
      <i/>
      <sz val="10"/>
      <color rgb="FF000000"/>
      <name val="Calibri"/>
      <family val="2"/>
      <charset val="238"/>
      <scheme val="minor"/>
    </font>
    <font>
      <i/>
      <sz val="10"/>
      <color rgb="FF000000"/>
      <name val="Calibri"/>
      <family val="2"/>
      <charset val="238"/>
    </font>
    <font>
      <sz val="10"/>
      <color rgb="FF000000"/>
      <name val="Calibri"/>
      <family val="2"/>
      <charset val="238"/>
    </font>
    <font>
      <b/>
      <sz val="10"/>
      <name val="Arial"/>
      <family val="2"/>
      <charset val="238"/>
    </font>
    <font>
      <b/>
      <sz val="10"/>
      <color indexed="8"/>
      <name val="Calibri"/>
      <family val="2"/>
      <charset val="238"/>
      <scheme val="minor"/>
    </font>
    <font>
      <b/>
      <sz val="12"/>
      <color theme="1"/>
      <name val="Calibri"/>
      <family val="2"/>
      <charset val="238"/>
      <scheme val="minor"/>
    </font>
    <font>
      <sz val="10"/>
      <color rgb="FF002060"/>
      <name val="Calibri"/>
      <family val="2"/>
      <charset val="238"/>
      <scheme val="minor"/>
    </font>
    <font>
      <b/>
      <sz val="10"/>
      <color rgb="FF002060"/>
      <name val="Calibri"/>
      <family val="2"/>
      <charset val="238"/>
      <scheme val="minor"/>
    </font>
    <font>
      <b/>
      <i/>
      <sz val="12"/>
      <color theme="1"/>
      <name val="Calibri"/>
      <family val="2"/>
      <charset val="238"/>
      <scheme val="minor"/>
    </font>
    <font>
      <sz val="10"/>
      <color indexed="8"/>
      <name val="Calibri"/>
      <family val="2"/>
    </font>
    <font>
      <b/>
      <sz val="10"/>
      <color indexed="8"/>
      <name val="Calibri"/>
      <family val="2"/>
    </font>
    <font>
      <b/>
      <i/>
      <sz val="10"/>
      <color indexed="8"/>
      <name val="Calibri"/>
      <family val="2"/>
    </font>
    <font>
      <b/>
      <sz val="10"/>
      <color theme="1"/>
      <name val="Arial"/>
      <family val="2"/>
      <charset val="238"/>
    </font>
    <font>
      <b/>
      <i/>
      <sz val="10"/>
      <name val="Arial"/>
      <family val="2"/>
      <charset val="238"/>
    </font>
    <font>
      <b/>
      <i/>
      <sz val="10"/>
      <color theme="1"/>
      <name val="Arial"/>
      <family val="2"/>
      <charset val="238"/>
    </font>
    <font>
      <sz val="10"/>
      <color theme="1"/>
      <name val="Arial"/>
      <family val="2"/>
      <charset val="238"/>
    </font>
    <font>
      <b/>
      <i/>
      <sz val="10"/>
      <color rgb="FFFF0000"/>
      <name val="Calibri"/>
      <family val="2"/>
      <charset val="238"/>
      <scheme val="minor"/>
    </font>
    <font>
      <u/>
      <sz val="10"/>
      <name val="Calibri"/>
      <family val="2"/>
      <charset val="238"/>
      <scheme val="minor"/>
    </font>
    <font>
      <b/>
      <u/>
      <sz val="10"/>
      <color theme="1"/>
      <name val="Calibri"/>
      <family val="2"/>
      <charset val="238"/>
      <scheme val="minor"/>
    </font>
    <font>
      <b/>
      <sz val="10"/>
      <color rgb="FF000000"/>
      <name val="Calibri"/>
      <family val="2"/>
      <charset val="238"/>
    </font>
    <font>
      <sz val="10"/>
      <name val="Calibri"/>
      <family val="2"/>
      <charset val="238"/>
    </font>
    <font>
      <b/>
      <sz val="8"/>
      <name val="Calibri"/>
      <family val="2"/>
      <charset val="238"/>
    </font>
    <font>
      <b/>
      <sz val="11"/>
      <color rgb="FF538135"/>
      <name val="Calibri"/>
      <family val="2"/>
      <charset val="238"/>
    </font>
    <font>
      <b/>
      <sz val="8"/>
      <color rgb="FF000000"/>
      <name val="Calibri"/>
      <family val="2"/>
      <charset val="238"/>
    </font>
    <font>
      <b/>
      <sz val="9"/>
      <color rgb="FF000000"/>
      <name val="Enriqueta"/>
      <charset val="238"/>
    </font>
    <font>
      <b/>
      <sz val="10"/>
      <color rgb="FF000000"/>
      <name val="Enriqueta"/>
      <charset val="238"/>
    </font>
    <font>
      <b/>
      <sz val="9"/>
      <name val="Enriqueta"/>
      <charset val="238"/>
    </font>
    <font>
      <sz val="9"/>
      <color rgb="FF000000"/>
      <name val="Enriqueta"/>
      <charset val="238"/>
    </font>
    <font>
      <sz val="10"/>
      <color rgb="FF000000"/>
      <name val="Enriqueta"/>
      <charset val="238"/>
    </font>
    <font>
      <sz val="9"/>
      <color rgb="FF000000"/>
      <name val="Enriqueta"/>
    </font>
    <font>
      <sz val="16"/>
      <color rgb="FF002060"/>
      <name val="Enriqueta"/>
    </font>
    <font>
      <b/>
      <sz val="10"/>
      <name val="Enriqueta"/>
      <charset val="238"/>
    </font>
    <font>
      <sz val="9"/>
      <color rgb="FF000000"/>
      <name val="Times New Roman"/>
      <family val="1"/>
      <charset val="238"/>
    </font>
    <font>
      <sz val="10"/>
      <name val="Enriqueta"/>
      <charset val="238"/>
    </font>
    <font>
      <b/>
      <sz val="10"/>
      <color rgb="FF000000"/>
      <name val="Arial"/>
      <family val="2"/>
      <charset val="238"/>
    </font>
    <font>
      <i/>
      <sz val="10"/>
      <color rgb="FF000000"/>
      <name val="Arial"/>
      <family val="2"/>
      <charset val="238"/>
    </font>
    <font>
      <sz val="10"/>
      <color rgb="FF000000"/>
      <name val="Arial"/>
      <family val="2"/>
      <charset val="238"/>
    </font>
    <font>
      <b/>
      <sz val="10"/>
      <color rgb="FFFFFFFF"/>
      <name val="Arial"/>
      <family val="2"/>
      <charset val="238"/>
    </font>
    <font>
      <sz val="10"/>
      <color rgb="FF000000"/>
      <name val="Calibri"/>
      <family val="2"/>
    </font>
    <font>
      <b/>
      <sz val="10"/>
      <color rgb="FF000000"/>
      <name val="Calibri"/>
      <family val="2"/>
    </font>
    <font>
      <sz val="11"/>
      <color theme="1"/>
      <name val="Calibri"/>
      <family val="2"/>
      <scheme val="minor"/>
    </font>
    <font>
      <b/>
      <i/>
      <sz val="10"/>
      <color rgb="FF000000"/>
      <name val="Calibri"/>
      <family val="2"/>
      <charset val="238"/>
    </font>
    <font>
      <sz val="11"/>
      <color theme="1"/>
      <name val="Calibri"/>
      <family val="2"/>
      <charset val="238"/>
    </font>
    <font>
      <sz val="9"/>
      <color rgb="FF000000"/>
      <name val="Calibri"/>
      <family val="2"/>
      <charset val="238"/>
    </font>
    <font>
      <i/>
      <sz val="8"/>
      <color rgb="FF000000"/>
      <name val="Calibri"/>
      <family val="2"/>
      <charset val="238"/>
    </font>
  </fonts>
  <fills count="2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indexed="22"/>
        <bgColor indexed="64"/>
      </patternFill>
    </fill>
    <fill>
      <patternFill patternType="solid">
        <fgColor rgb="FFFFFFFF"/>
        <bgColor rgb="FF000000"/>
      </patternFill>
    </fill>
    <fill>
      <patternFill patternType="solid">
        <fgColor rgb="FFD9D9D9"/>
        <bgColor rgb="FF000000"/>
      </patternFill>
    </fill>
    <fill>
      <patternFill patternType="solid">
        <fgColor rgb="FFBFBFBF"/>
        <bgColor rgb="FF000000"/>
      </patternFill>
    </fill>
    <fill>
      <patternFill patternType="solid">
        <fgColor rgb="FFA6A6A6"/>
        <bgColor rgb="FF000000"/>
      </patternFill>
    </fill>
    <fill>
      <patternFill patternType="solid">
        <fgColor rgb="FF808080"/>
        <bgColor rgb="FF000000"/>
      </patternFill>
    </fill>
    <fill>
      <patternFill patternType="solid">
        <fgColor rgb="FFF2F2F2"/>
        <bgColor rgb="FF000000"/>
      </patternFill>
    </fill>
    <fill>
      <patternFill patternType="solid">
        <fgColor rgb="FF800080"/>
        <bgColor rgb="FF000000"/>
      </patternFill>
    </fill>
    <fill>
      <patternFill patternType="solid">
        <fgColor rgb="FFD5D5D5"/>
        <bgColor auto="1"/>
      </patternFill>
    </fill>
    <fill>
      <patternFill patternType="solid">
        <fgColor rgb="FFBFBFBF"/>
        <bgColor auto="1"/>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auto="1"/>
      </right>
      <top style="thin">
        <color auto="1"/>
      </top>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bottom/>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medium">
        <color indexed="64"/>
      </bottom>
      <diagonal style="thin">
        <color indexed="64"/>
      </diagonal>
    </border>
    <border>
      <left style="thin">
        <color indexed="26"/>
      </left>
      <right style="medium">
        <color indexed="8"/>
      </right>
      <top style="thin">
        <color indexed="8"/>
      </top>
      <bottom style="medium">
        <color indexed="8"/>
      </bottom>
      <diagonal/>
    </border>
    <border>
      <left style="thin">
        <color indexed="26"/>
      </left>
      <right style="thin">
        <color indexed="26"/>
      </right>
      <top style="thin">
        <color indexed="26"/>
      </top>
      <bottom style="medium">
        <color indexed="8"/>
      </bottom>
      <diagonal/>
    </border>
    <border>
      <left style="thin">
        <color indexed="8"/>
      </left>
      <right style="thin">
        <color indexed="26"/>
      </right>
      <top style="thin">
        <color indexed="16"/>
      </top>
      <bottom style="medium">
        <color indexed="8"/>
      </bottom>
      <diagonal/>
    </border>
    <border>
      <left style="medium">
        <color indexed="8"/>
      </left>
      <right style="thin">
        <color indexed="8"/>
      </right>
      <top style="thin">
        <color indexed="8"/>
      </top>
      <bottom style="medium">
        <color indexed="8"/>
      </bottom>
      <diagonal/>
    </border>
    <border>
      <left style="thin">
        <color indexed="26"/>
      </left>
      <right style="medium">
        <color indexed="8"/>
      </right>
      <top style="medium">
        <color indexed="8"/>
      </top>
      <bottom style="thin">
        <color indexed="8"/>
      </bottom>
      <diagonal/>
    </border>
    <border>
      <left style="thin">
        <color indexed="26"/>
      </left>
      <right style="thin">
        <color indexed="26"/>
      </right>
      <top style="thin">
        <color indexed="16"/>
      </top>
      <bottom style="thin">
        <color indexed="26"/>
      </bottom>
      <diagonal/>
    </border>
    <border>
      <left style="thin">
        <color indexed="8"/>
      </left>
      <right style="thin">
        <color indexed="26"/>
      </right>
      <top style="thin">
        <color indexed="16"/>
      </top>
      <bottom style="thin">
        <color indexed="16"/>
      </bottom>
      <diagonal/>
    </border>
    <border>
      <left style="medium">
        <color indexed="8"/>
      </left>
      <right style="thin">
        <color indexed="8"/>
      </right>
      <top style="medium">
        <color indexed="8"/>
      </top>
      <bottom style="thin">
        <color indexed="8"/>
      </bottom>
      <diagonal/>
    </border>
    <border>
      <left style="thin">
        <color indexed="26"/>
      </left>
      <right style="thin">
        <color indexed="26"/>
      </right>
      <top style="thin">
        <color indexed="26"/>
      </top>
      <bottom style="thin">
        <color indexed="16"/>
      </bottom>
      <diagonal/>
    </border>
    <border>
      <left style="thin">
        <color indexed="8"/>
      </left>
      <right style="thin">
        <color indexed="26"/>
      </right>
      <top style="thin">
        <color indexed="26"/>
      </top>
      <bottom style="thin">
        <color indexed="16"/>
      </bottom>
      <diagonal/>
    </border>
    <border>
      <left style="thin">
        <color indexed="8"/>
      </left>
      <right style="thin">
        <color indexed="26"/>
      </right>
      <top style="thin">
        <color indexed="16"/>
      </top>
      <bottom style="thin">
        <color indexed="26"/>
      </bottom>
      <diagonal/>
    </border>
    <border>
      <left style="thin">
        <color indexed="26"/>
      </left>
      <right style="medium">
        <color indexed="8"/>
      </right>
      <top style="medium">
        <color indexed="8"/>
      </top>
      <bottom style="medium">
        <color indexed="8"/>
      </bottom>
      <diagonal/>
    </border>
    <border>
      <left style="thin">
        <color indexed="26"/>
      </left>
      <right style="thin">
        <color indexed="26"/>
      </right>
      <top style="thin">
        <color indexed="8"/>
      </top>
      <bottom style="thin">
        <color indexed="26"/>
      </bottom>
      <diagonal/>
    </border>
    <border>
      <left style="thin">
        <color indexed="8"/>
      </left>
      <right style="thin">
        <color indexed="26"/>
      </right>
      <top style="thin">
        <color indexed="8"/>
      </top>
      <bottom style="thin">
        <color indexed="26"/>
      </bottom>
      <diagonal/>
    </border>
    <border>
      <left style="thin">
        <color indexed="8"/>
      </left>
      <right style="medium">
        <color indexed="8"/>
      </right>
      <top style="thin">
        <color indexed="13"/>
      </top>
      <bottom style="medium">
        <color indexed="8"/>
      </bottom>
      <diagonal/>
    </border>
    <border>
      <left style="thin">
        <color indexed="8"/>
      </left>
      <right style="thin">
        <color indexed="8"/>
      </right>
      <top style="thin">
        <color indexed="13"/>
      </top>
      <bottom style="thin">
        <color indexed="8"/>
      </bottom>
      <diagonal/>
    </border>
    <border>
      <left style="medium">
        <color indexed="8"/>
      </left>
      <right style="thin">
        <color indexed="8"/>
      </right>
      <top style="thin">
        <color indexed="13"/>
      </top>
      <bottom style="medium">
        <color indexed="8"/>
      </bottom>
      <diagonal/>
    </border>
    <border>
      <left style="thin">
        <color indexed="8"/>
      </left>
      <right style="medium">
        <color indexed="8"/>
      </right>
      <top style="medium">
        <color indexed="8"/>
      </top>
      <bottom style="thin">
        <color indexed="13"/>
      </bottom>
      <diagonal/>
    </border>
    <border>
      <left style="thin">
        <color indexed="8"/>
      </left>
      <right style="thin">
        <color indexed="8"/>
      </right>
      <top style="medium">
        <color indexed="8"/>
      </top>
      <bottom style="thin">
        <color indexed="13"/>
      </bottom>
      <diagonal/>
    </border>
    <border>
      <left style="thin">
        <color indexed="8"/>
      </left>
      <right style="thin">
        <color indexed="8"/>
      </right>
      <top style="thin">
        <color indexed="8"/>
      </top>
      <bottom style="thin">
        <color indexed="13"/>
      </bottom>
      <diagonal/>
    </border>
    <border>
      <left style="medium">
        <color indexed="8"/>
      </left>
      <right style="thin">
        <color indexed="8"/>
      </right>
      <top style="medium">
        <color indexed="8"/>
      </top>
      <bottom style="thin">
        <color indexed="13"/>
      </bottom>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style="medium">
        <color indexed="64"/>
      </top>
      <bottom/>
      <diagonal style="thin">
        <color indexed="64"/>
      </diagonal>
    </border>
    <border>
      <left style="medium">
        <color rgb="FFBFBFBF"/>
      </left>
      <right style="medium">
        <color rgb="FFBFBFBF"/>
      </right>
      <top style="medium">
        <color rgb="FFBFBFBF"/>
      </top>
      <bottom/>
      <diagonal/>
    </border>
    <border>
      <left style="medium">
        <color rgb="FFBFBFBF"/>
      </left>
      <right style="medium">
        <color rgb="FFBFBFBF"/>
      </right>
      <top style="medium">
        <color rgb="FFBFBFBF"/>
      </top>
      <bottom style="medium">
        <color rgb="FFBFBFB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BFBFBF"/>
      </top>
      <bottom style="thin">
        <color rgb="FFBFBFBF"/>
      </bottom>
      <diagonal/>
    </border>
    <border>
      <left style="thin">
        <color rgb="FF000000"/>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medium">
        <color rgb="FF000000"/>
      </right>
      <top style="thin">
        <color rgb="FFBFBFBF"/>
      </top>
      <bottom style="thin">
        <color rgb="FFBFBFBF"/>
      </bottom>
      <diagonal/>
    </border>
    <border>
      <left style="medium">
        <color rgb="FF000000"/>
      </left>
      <right style="thin">
        <color rgb="FF000000"/>
      </right>
      <top style="thin">
        <color rgb="FFBFBFBF"/>
      </top>
      <bottom style="medium">
        <color rgb="FF000000"/>
      </bottom>
      <diagonal/>
    </border>
    <border>
      <left style="thin">
        <color rgb="FF000000"/>
      </left>
      <right style="thin">
        <color rgb="FF000000"/>
      </right>
      <top style="thin">
        <color rgb="FFBFBFBF"/>
      </top>
      <bottom style="medium">
        <color rgb="FF000000"/>
      </bottom>
      <diagonal/>
    </border>
    <border>
      <left style="thin">
        <color rgb="FF000000"/>
      </left>
      <right style="medium">
        <color rgb="FF000000"/>
      </right>
      <top style="thin">
        <color rgb="FFBFBFBF"/>
      </top>
      <bottom style="medium">
        <color rgb="FF000000"/>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0" fontId="4" fillId="0" borderId="0"/>
    <xf numFmtId="0" fontId="1" fillId="0" borderId="0"/>
    <xf numFmtId="43" fontId="1" fillId="0" borderId="0" applyFont="0" applyFill="0" applyBorder="0" applyAlignment="0" applyProtection="0"/>
    <xf numFmtId="0" fontId="30" fillId="0" borderId="0"/>
    <xf numFmtId="44" fontId="31" fillId="0" borderId="0" applyFont="0" applyFill="0" applyBorder="0" applyAlignment="0" applyProtection="0"/>
    <xf numFmtId="9" fontId="31" fillId="0" borderId="0" applyFont="0" applyFill="0" applyBorder="0" applyAlignment="0" applyProtection="0"/>
    <xf numFmtId="0" fontId="1" fillId="0" borderId="0"/>
    <xf numFmtId="43" fontId="31" fillId="0" borderId="0" applyFont="0" applyFill="0" applyBorder="0" applyAlignment="0" applyProtection="0"/>
    <xf numFmtId="0" fontId="1" fillId="0" borderId="0"/>
    <xf numFmtId="0" fontId="1" fillId="0" borderId="0"/>
    <xf numFmtId="0" fontId="77" fillId="0" borderId="0"/>
    <xf numFmtId="43" fontId="77" fillId="0" borderId="0" applyFont="0" applyFill="0" applyBorder="0" applyAlignment="0" applyProtection="0"/>
  </cellStyleXfs>
  <cellXfs count="1436">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5" fillId="0" borderId="1" xfId="0" applyFont="1" applyBorder="1" applyAlignment="1">
      <alignment wrapText="1"/>
    </xf>
    <xf numFmtId="49" fontId="5" fillId="0" borderId="1" xfId="0" applyNumberFormat="1" applyFont="1" applyBorder="1" applyAlignment="1">
      <alignment horizontal="right"/>
    </xf>
    <xf numFmtId="0" fontId="5" fillId="0" borderId="1" xfId="0" applyNumberFormat="1" applyFont="1" applyBorder="1" applyAlignment="1">
      <alignment horizontal="right"/>
    </xf>
    <xf numFmtId="0" fontId="6" fillId="2" borderId="1" xfId="0" applyFont="1" applyFill="1" applyBorder="1" applyAlignment="1">
      <alignment wrapText="1"/>
    </xf>
    <xf numFmtId="0" fontId="6" fillId="2" borderId="1" xfId="0" applyFont="1" applyFill="1" applyBorder="1" applyAlignment="1">
      <alignment horizontal="right" wrapText="1"/>
    </xf>
    <xf numFmtId="0" fontId="6" fillId="3" borderId="1" xfId="0" applyFont="1" applyFill="1" applyBorder="1" applyAlignment="1">
      <alignment wrapText="1"/>
    </xf>
    <xf numFmtId="0" fontId="6" fillId="0" borderId="2" xfId="0" applyFont="1" applyBorder="1" applyAlignment="1">
      <alignment wrapText="1"/>
    </xf>
    <xf numFmtId="0" fontId="6" fillId="2" borderId="2" xfId="0" applyFont="1" applyFill="1" applyBorder="1" applyAlignment="1">
      <alignment wrapText="1"/>
    </xf>
    <xf numFmtId="0" fontId="5" fillId="0" borderId="2" xfId="0" applyFont="1" applyBorder="1" applyAlignment="1">
      <alignment wrapText="1"/>
    </xf>
    <xf numFmtId="0" fontId="5" fillId="0" borderId="7" xfId="0" applyFont="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10" xfId="0" applyFont="1" applyBorder="1" applyAlignment="1">
      <alignment wrapText="1"/>
    </xf>
    <xf numFmtId="0" fontId="6" fillId="2" borderId="3" xfId="0" applyFont="1" applyFill="1" applyBorder="1" applyAlignment="1">
      <alignment wrapText="1"/>
    </xf>
    <xf numFmtId="0" fontId="6" fillId="3" borderId="3" xfId="0" applyFont="1" applyFill="1" applyBorder="1" applyAlignment="1">
      <alignment horizontal="center"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applyBorder="1"/>
    <xf numFmtId="0" fontId="5" fillId="0" borderId="0" xfId="0" applyFont="1" applyFill="1"/>
    <xf numFmtId="0" fontId="9" fillId="0" borderId="0" xfId="0" applyFont="1" applyAlignment="1">
      <alignment vertical="center"/>
    </xf>
    <xf numFmtId="0" fontId="6" fillId="2" borderId="6" xfId="0" applyFont="1" applyFill="1" applyBorder="1" applyAlignment="1">
      <alignment wrapText="1"/>
    </xf>
    <xf numFmtId="0" fontId="6" fillId="3" borderId="3" xfId="0" applyFont="1" applyFill="1" applyBorder="1" applyAlignment="1">
      <alignment horizontal="center"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6" fillId="3" borderId="7" xfId="0" applyFont="1" applyFill="1" applyBorder="1" applyAlignment="1">
      <alignment wrapText="1"/>
    </xf>
    <xf numFmtId="0" fontId="14" fillId="0" borderId="0" xfId="0" applyFont="1" applyFill="1" applyAlignment="1"/>
    <xf numFmtId="0" fontId="17" fillId="0" borderId="0" xfId="0" applyFont="1" applyAlignment="1">
      <alignment wrapText="1"/>
    </xf>
    <xf numFmtId="0" fontId="13"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19" fillId="0" borderId="0" xfId="0" applyFont="1"/>
    <xf numFmtId="0" fontId="5" fillId="0" borderId="2" xfId="0" applyFont="1" applyBorder="1" applyAlignment="1"/>
    <xf numFmtId="0" fontId="15" fillId="0" borderId="0" xfId="0" applyFont="1" applyFill="1" applyAlignment="1">
      <alignment vertical="top"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0" fontId="19" fillId="0" borderId="0" xfId="0" applyFont="1" applyAlignment="1">
      <alignment horizontal="left" vertical="center"/>
    </xf>
    <xf numFmtId="0" fontId="6" fillId="0" borderId="13" xfId="0" applyFont="1" applyBorder="1" applyAlignment="1">
      <alignment wrapText="1"/>
    </xf>
    <xf numFmtId="0" fontId="21" fillId="0" borderId="0" xfId="0" applyFont="1" applyFill="1" applyAlignment="1">
      <alignment wrapText="1"/>
    </xf>
    <xf numFmtId="0" fontId="17" fillId="0" borderId="0" xfId="0" applyFont="1" applyAlignment="1"/>
    <xf numFmtId="0" fontId="6" fillId="4" borderId="51" xfId="0" applyFont="1" applyFill="1" applyBorder="1" applyAlignment="1">
      <alignment wrapText="1"/>
    </xf>
    <xf numFmtId="0" fontId="6" fillId="3" borderId="51" xfId="0" applyFont="1" applyFill="1" applyBorder="1" applyAlignment="1">
      <alignment wrapText="1"/>
    </xf>
    <xf numFmtId="0" fontId="6" fillId="0" borderId="0" xfId="0" applyFont="1" applyFill="1" applyAlignment="1">
      <alignment wrapText="1"/>
    </xf>
    <xf numFmtId="0" fontId="19" fillId="0" borderId="0" xfId="0" applyFont="1" applyAlignment="1"/>
    <xf numFmtId="0" fontId="23" fillId="6"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1" xfId="1" applyFont="1" applyBorder="1" applyAlignment="1">
      <alignment horizontal="center" wrapText="1"/>
    </xf>
    <xf numFmtId="0" fontId="6" fillId="0" borderId="3" xfId="0" applyFont="1" applyBorder="1" applyAlignment="1">
      <alignment horizontal="center" wrapText="1"/>
    </xf>
    <xf numFmtId="0" fontId="6" fillId="3" borderId="61" xfId="0" applyFont="1" applyFill="1" applyBorder="1" applyAlignment="1">
      <alignment wrapText="1"/>
    </xf>
    <xf numFmtId="0" fontId="5" fillId="0" borderId="4" xfId="0" applyFont="1" applyBorder="1"/>
    <xf numFmtId="0" fontId="5" fillId="0" borderId="11" xfId="0" applyFont="1" applyBorder="1"/>
    <xf numFmtId="0" fontId="5" fillId="0" borderId="2" xfId="0" applyFont="1" applyBorder="1"/>
    <xf numFmtId="0" fontId="5" fillId="0" borderId="10" xfId="0" applyFont="1" applyBorder="1"/>
    <xf numFmtId="0" fontId="7" fillId="2" borderId="14" xfId="0" applyFont="1" applyFill="1" applyBorder="1" applyAlignment="1">
      <alignment wrapText="1"/>
    </xf>
    <xf numFmtId="0" fontId="6" fillId="4" borderId="63" xfId="0" applyFont="1" applyFill="1" applyBorder="1" applyAlignment="1">
      <alignment wrapText="1"/>
    </xf>
    <xf numFmtId="0" fontId="6" fillId="3" borderId="12" xfId="0" applyFont="1" applyFill="1" applyBorder="1" applyAlignment="1">
      <alignment wrapText="1"/>
    </xf>
    <xf numFmtId="0" fontId="6" fillId="0" borderId="1" xfId="0" applyFont="1" applyBorder="1" applyAlignment="1">
      <alignment horizontal="center" wrapText="1"/>
    </xf>
    <xf numFmtId="0" fontId="6" fillId="0" borderId="11" xfId="0" applyFont="1" applyFill="1" applyBorder="1" applyAlignment="1">
      <alignment wrapText="1"/>
    </xf>
    <xf numFmtId="0" fontId="18" fillId="0" borderId="1" xfId="0" applyFont="1" applyBorder="1" applyAlignment="1">
      <alignment horizontal="right"/>
    </xf>
    <xf numFmtId="0" fontId="18" fillId="0" borderId="0" xfId="0" applyFont="1" applyAlignment="1">
      <alignment wrapText="1"/>
    </xf>
    <xf numFmtId="0" fontId="18" fillId="0" borderId="0" xfId="0" applyFont="1" applyAlignment="1">
      <alignment horizontal="right"/>
    </xf>
    <xf numFmtId="0" fontId="18" fillId="0" borderId="0" xfId="0" applyFont="1"/>
    <xf numFmtId="0" fontId="17" fillId="0" borderId="0" xfId="0" applyFont="1" applyBorder="1" applyAlignment="1">
      <alignment wrapText="1"/>
    </xf>
    <xf numFmtId="0" fontId="18" fillId="0" borderId="0" xfId="0" applyFont="1" applyFill="1"/>
    <xf numFmtId="0" fontId="11" fillId="0" borderId="10" xfId="0" applyFont="1" applyFill="1" applyBorder="1" applyAlignment="1">
      <alignment wrapText="1"/>
    </xf>
    <xf numFmtId="0" fontId="18" fillId="0" borderId="0" xfId="0" applyFont="1" applyFill="1" applyAlignment="1">
      <alignment wrapText="1"/>
    </xf>
    <xf numFmtId="0" fontId="18" fillId="0" borderId="0" xfId="0" applyFont="1" applyFill="1" applyAlignment="1">
      <alignment horizontal="right"/>
    </xf>
    <xf numFmtId="0" fontId="6" fillId="0" borderId="10" xfId="0" applyFont="1" applyFill="1" applyBorder="1" applyAlignment="1">
      <alignment wrapText="1"/>
    </xf>
    <xf numFmtId="0" fontId="11" fillId="0" borderId="15" xfId="0" applyFont="1" applyFill="1" applyBorder="1" applyAlignment="1">
      <alignment horizontal="center" wrapText="1"/>
    </xf>
    <xf numFmtId="0" fontId="11" fillId="0" borderId="33" xfId="0" applyFont="1" applyFill="1" applyBorder="1" applyAlignment="1">
      <alignment horizontal="center" wrapText="1"/>
    </xf>
    <xf numFmtId="0" fontId="11" fillId="0" borderId="5" xfId="0" applyFont="1" applyBorder="1" applyAlignment="1">
      <alignment horizontal="center" wrapText="1"/>
    </xf>
    <xf numFmtId="0" fontId="6" fillId="0" borderId="8" xfId="0" applyFont="1" applyBorder="1" applyAlignment="1">
      <alignment wrapText="1"/>
    </xf>
    <xf numFmtId="0" fontId="6" fillId="0" borderId="60" xfId="0" applyFont="1" applyBorder="1" applyAlignment="1">
      <alignment wrapText="1"/>
    </xf>
    <xf numFmtId="0" fontId="5" fillId="0" borderId="2" xfId="0" applyFont="1" applyFill="1" applyBorder="1" applyAlignment="1">
      <alignment wrapText="1"/>
    </xf>
    <xf numFmtId="0" fontId="5" fillId="3" borderId="8"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8" xfId="0" applyNumberFormat="1" applyFont="1" applyFill="1" applyBorder="1" applyAlignment="1">
      <alignment horizontal="center"/>
    </xf>
    <xf numFmtId="0" fontId="6" fillId="0" borderId="0" xfId="0" applyFont="1"/>
    <xf numFmtId="0" fontId="5" fillId="0" borderId="0" xfId="0" applyFont="1" applyAlignment="1">
      <alignment horizontal="left"/>
    </xf>
    <xf numFmtId="0" fontId="5" fillId="0" borderId="14" xfId="0" applyFont="1" applyFill="1" applyBorder="1" applyAlignment="1">
      <alignment wrapText="1"/>
    </xf>
    <xf numFmtId="0" fontId="5" fillId="0" borderId="10" xfId="0" applyFont="1" applyFill="1" applyBorder="1" applyAlignment="1">
      <alignment wrapText="1"/>
    </xf>
    <xf numFmtId="0" fontId="11" fillId="0" borderId="11" xfId="0" applyFont="1" applyFill="1" applyBorder="1" applyAlignment="1">
      <alignment horizontal="center" wrapText="1"/>
    </xf>
    <xf numFmtId="0" fontId="11" fillId="0" borderId="4" xfId="0" applyFont="1" applyFill="1" applyBorder="1" applyAlignment="1">
      <alignment horizontal="center" wrapText="1"/>
    </xf>
    <xf numFmtId="0" fontId="18" fillId="0" borderId="2" xfId="0" applyFont="1" applyBorder="1" applyAlignment="1">
      <alignment wrapText="1"/>
    </xf>
    <xf numFmtId="0" fontId="11" fillId="3" borderId="10" xfId="0" applyFont="1" applyFill="1" applyBorder="1" applyAlignment="1">
      <alignment wrapText="1"/>
    </xf>
    <xf numFmtId="0" fontId="18" fillId="3" borderId="11" xfId="0" applyNumberFormat="1" applyFont="1" applyFill="1" applyBorder="1" applyAlignment="1">
      <alignment horizontal="center"/>
    </xf>
    <xf numFmtId="0" fontId="18" fillId="3" borderId="38" xfId="0" applyFont="1" applyFill="1" applyBorder="1" applyAlignment="1">
      <alignment wrapText="1"/>
    </xf>
    <xf numFmtId="0" fontId="18" fillId="0" borderId="10" xfId="0" applyFont="1" applyFill="1" applyBorder="1" applyAlignment="1">
      <alignment wrapText="1"/>
    </xf>
    <xf numFmtId="0" fontId="18" fillId="0" borderId="11" xfId="0" applyFont="1" applyFill="1" applyBorder="1"/>
    <xf numFmtId="0" fontId="18" fillId="4" borderId="10" xfId="0" applyFont="1" applyFill="1" applyBorder="1" applyAlignment="1">
      <alignment wrapText="1"/>
    </xf>
    <xf numFmtId="0" fontId="6" fillId="4" borderId="14"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0" borderId="19"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29" fillId="0" borderId="0" xfId="0" applyFont="1" applyAlignment="1">
      <alignment vertical="center" wrapText="1"/>
    </xf>
    <xf numFmtId="0" fontId="29" fillId="0" borderId="0" xfId="0" applyFont="1" applyFill="1" applyAlignment="1">
      <alignment vertical="center" wrapText="1"/>
    </xf>
    <xf numFmtId="0" fontId="11" fillId="0" borderId="3" xfId="0" applyFont="1" applyBorder="1" applyAlignment="1">
      <alignment horizontal="center" wrapText="1"/>
    </xf>
    <xf numFmtId="0" fontId="10" fillId="6" borderId="1" xfId="0" applyFont="1" applyFill="1" applyBorder="1" applyAlignment="1">
      <alignment horizontal="center" vertical="center" wrapText="1"/>
    </xf>
    <xf numFmtId="0" fontId="6" fillId="0" borderId="1" xfId="0" applyFont="1" applyBorder="1" applyAlignment="1">
      <alignment horizontal="center" wrapText="1"/>
    </xf>
    <xf numFmtId="0" fontId="5" fillId="0" borderId="7" xfId="0" applyFont="1" applyFill="1" applyBorder="1" applyAlignment="1">
      <alignment wrapText="1"/>
    </xf>
    <xf numFmtId="0" fontId="5" fillId="0" borderId="56"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39" xfId="0" applyFont="1" applyFill="1" applyBorder="1" applyAlignment="1">
      <alignment wrapText="1"/>
    </xf>
    <xf numFmtId="0" fontId="6" fillId="3" borderId="69" xfId="0" applyFont="1" applyFill="1" applyBorder="1" applyAlignment="1">
      <alignment wrapText="1"/>
    </xf>
    <xf numFmtId="0" fontId="6" fillId="3" borderId="1" xfId="0" applyFont="1" applyFill="1" applyBorder="1" applyAlignment="1"/>
    <xf numFmtId="164" fontId="6" fillId="3" borderId="9" xfId="5" applyNumberFormat="1" applyFont="1" applyFill="1" applyBorder="1" applyAlignment="1">
      <alignment wrapText="1"/>
    </xf>
    <xf numFmtId="164" fontId="6" fillId="3" borderId="4" xfId="5" applyNumberFormat="1" applyFont="1" applyFill="1" applyBorder="1" applyAlignment="1">
      <alignment wrapText="1"/>
    </xf>
    <xf numFmtId="164" fontId="6" fillId="3" borderId="1" xfId="5" applyNumberFormat="1" applyFont="1" applyFill="1" applyBorder="1"/>
    <xf numFmtId="0" fontId="6" fillId="0" borderId="1" xfId="0" applyFont="1" applyBorder="1" applyAlignment="1">
      <alignment horizontal="center" wrapText="1"/>
    </xf>
    <xf numFmtId="0" fontId="5" fillId="3" borderId="11" xfId="0" applyFont="1" applyFill="1" applyBorder="1" applyAlignment="1">
      <alignment wrapText="1"/>
    </xf>
    <xf numFmtId="0" fontId="5" fillId="3" borderId="4" xfId="0" applyFont="1" applyFill="1" applyBorder="1" applyAlignment="1">
      <alignment horizontal="right" wrapText="1"/>
    </xf>
    <xf numFmtId="0" fontId="5" fillId="0" borderId="0" xfId="0" applyFont="1" applyAlignment="1">
      <alignment horizontal="left"/>
    </xf>
    <xf numFmtId="0" fontId="5" fillId="0" borderId="0" xfId="0" applyFont="1" applyAlignment="1">
      <alignment horizontal="left"/>
    </xf>
    <xf numFmtId="0" fontId="6" fillId="2" borderId="1" xfId="0" applyFont="1" applyFill="1" applyBorder="1" applyAlignment="1">
      <alignment horizontal="center" wrapText="1"/>
    </xf>
    <xf numFmtId="0" fontId="11" fillId="0" borderId="1" xfId="0" applyFont="1" applyBorder="1" applyAlignment="1">
      <alignment horizontal="center" wrapText="1"/>
    </xf>
    <xf numFmtId="3" fontId="5" fillId="0" borderId="1" xfId="0" applyNumberFormat="1" applyFont="1" applyBorder="1"/>
    <xf numFmtId="3" fontId="5" fillId="3" borderId="1" xfId="0" applyNumberFormat="1" applyFont="1" applyFill="1" applyBorder="1"/>
    <xf numFmtId="3" fontId="5" fillId="4" borderId="3" xfId="0" applyNumberFormat="1" applyFont="1" applyFill="1" applyBorder="1"/>
    <xf numFmtId="3" fontId="5" fillId="3" borderId="11" xfId="0" applyNumberFormat="1" applyFont="1" applyFill="1" applyBorder="1"/>
    <xf numFmtId="3" fontId="5" fillId="3" borderId="4" xfId="0" applyNumberFormat="1" applyFont="1" applyFill="1" applyBorder="1"/>
    <xf numFmtId="3" fontId="5" fillId="3" borderId="3" xfId="0" applyNumberFormat="1" applyFont="1" applyFill="1" applyBorder="1"/>
    <xf numFmtId="3" fontId="18" fillId="0" borderId="1" xfId="0" applyNumberFormat="1" applyFont="1" applyBorder="1"/>
    <xf numFmtId="3" fontId="18" fillId="0" borderId="1" xfId="0" applyNumberFormat="1" applyFont="1" applyFill="1" applyBorder="1"/>
    <xf numFmtId="3" fontId="18" fillId="0" borderId="5" xfId="0" applyNumberFormat="1" applyFont="1" applyFill="1" applyBorder="1"/>
    <xf numFmtId="3" fontId="18" fillId="3" borderId="3" xfId="0" applyNumberFormat="1" applyFont="1" applyFill="1" applyBorder="1"/>
    <xf numFmtId="3" fontId="5" fillId="3" borderId="48" xfId="0" applyNumberFormat="1" applyFont="1" applyFill="1" applyBorder="1"/>
    <xf numFmtId="3" fontId="5" fillId="3" borderId="49" xfId="0" applyNumberFormat="1" applyFont="1" applyFill="1" applyBorder="1"/>
    <xf numFmtId="165" fontId="18" fillId="0" borderId="1" xfId="7" applyNumberFormat="1" applyFont="1" applyFill="1" applyBorder="1"/>
    <xf numFmtId="0" fontId="11" fillId="2" borderId="19" xfId="0" applyFont="1" applyFill="1" applyBorder="1" applyAlignment="1">
      <alignment wrapText="1"/>
    </xf>
    <xf numFmtId="0" fontId="11" fillId="2" borderId="52" xfId="0" applyFont="1" applyFill="1" applyBorder="1" applyAlignment="1">
      <alignment vertical="top" wrapText="1"/>
    </xf>
    <xf numFmtId="0" fontId="11" fillId="2" borderId="14" xfId="0" applyFont="1" applyFill="1" applyBorder="1" applyAlignment="1">
      <alignment wrapText="1"/>
    </xf>
    <xf numFmtId="0" fontId="11" fillId="2" borderId="10" xfId="0" applyFont="1" applyFill="1" applyBorder="1" applyAlignment="1">
      <alignment wrapText="1"/>
    </xf>
    <xf numFmtId="0" fontId="11" fillId="2" borderId="14" xfId="1" applyFont="1" applyFill="1" applyBorder="1" applyAlignment="1">
      <alignment wrapText="1"/>
    </xf>
    <xf numFmtId="0" fontId="11" fillId="2" borderId="19" xfId="1" applyFont="1" applyFill="1" applyBorder="1" applyAlignment="1">
      <alignment wrapText="1"/>
    </xf>
    <xf numFmtId="0" fontId="11" fillId="2" borderId="19" xfId="0" applyFont="1" applyFill="1" applyBorder="1" applyAlignment="1">
      <alignment vertical="center" wrapText="1"/>
    </xf>
    <xf numFmtId="0" fontId="11" fillId="2" borderId="19" xfId="0" applyFont="1" applyFill="1" applyBorder="1" applyAlignment="1">
      <alignment vertical="top" wrapText="1"/>
    </xf>
    <xf numFmtId="0" fontId="11" fillId="0" borderId="2" xfId="0" applyFont="1" applyBorder="1" applyAlignment="1">
      <alignment wrapText="1"/>
    </xf>
    <xf numFmtId="0" fontId="11" fillId="0" borderId="8" xfId="0" applyFont="1" applyBorder="1" applyAlignment="1">
      <alignment horizontal="center" wrapText="1"/>
    </xf>
    <xf numFmtId="165" fontId="18" fillId="0" borderId="1" xfId="6" applyNumberFormat="1" applyFont="1" applyBorder="1"/>
    <xf numFmtId="165" fontId="18" fillId="3" borderId="3" xfId="6" applyNumberFormat="1" applyFont="1" applyFill="1" applyBorder="1"/>
    <xf numFmtId="165" fontId="18" fillId="0" borderId="11" xfId="6" applyNumberFormat="1" applyFont="1" applyBorder="1"/>
    <xf numFmtId="0" fontId="11" fillId="0" borderId="23" xfId="0" applyFont="1" applyBorder="1" applyAlignment="1">
      <alignment wrapText="1"/>
    </xf>
    <xf numFmtId="49" fontId="11" fillId="2" borderId="2" xfId="0" applyNumberFormat="1" applyFont="1" applyFill="1" applyBorder="1"/>
    <xf numFmtId="49" fontId="11" fillId="2" borderId="2" xfId="0" applyNumberFormat="1" applyFont="1" applyFill="1" applyBorder="1" applyAlignment="1">
      <alignment wrapText="1"/>
    </xf>
    <xf numFmtId="49" fontId="11" fillId="2" borderId="2" xfId="0" applyNumberFormat="1" applyFont="1" applyFill="1" applyBorder="1" applyAlignment="1">
      <alignment horizontal="left" wrapText="1"/>
    </xf>
    <xf numFmtId="49" fontId="11" fillId="2" borderId="10" xfId="0" applyNumberFormat="1" applyFont="1" applyFill="1" applyBorder="1"/>
    <xf numFmtId="165" fontId="18" fillId="0" borderId="1" xfId="0" applyNumberFormat="1" applyFont="1" applyBorder="1"/>
    <xf numFmtId="165" fontId="18" fillId="3" borderId="3" xfId="0" applyNumberFormat="1" applyFont="1" applyFill="1" applyBorder="1"/>
    <xf numFmtId="0" fontId="11" fillId="2" borderId="2" xfId="0" applyFont="1" applyFill="1" applyBorder="1" applyAlignment="1">
      <alignment wrapText="1"/>
    </xf>
    <xf numFmtId="0" fontId="11" fillId="2" borderId="2" xfId="0" applyFont="1" applyFill="1" applyBorder="1" applyAlignment="1">
      <alignment horizontal="left" wrapText="1"/>
    </xf>
    <xf numFmtId="165" fontId="18" fillId="0" borderId="8" xfId="6" applyNumberFormat="1" applyFont="1" applyBorder="1" applyAlignment="1">
      <alignment horizontal="right" wrapText="1"/>
    </xf>
    <xf numFmtId="165" fontId="18" fillId="0" borderId="1" xfId="6" applyNumberFormat="1" applyFont="1" applyBorder="1" applyAlignment="1">
      <alignment horizontal="right"/>
    </xf>
    <xf numFmtId="165" fontId="18" fillId="0" borderId="11" xfId="0" applyNumberFormat="1" applyFont="1" applyBorder="1"/>
    <xf numFmtId="165" fontId="18" fillId="3" borderId="4" xfId="0" applyNumberFormat="1" applyFont="1" applyFill="1" applyBorder="1"/>
    <xf numFmtId="0" fontId="18" fillId="0" borderId="34" xfId="0" applyFont="1" applyBorder="1" applyAlignment="1">
      <alignment vertical="top"/>
    </xf>
    <xf numFmtId="0" fontId="11" fillId="0" borderId="1" xfId="0" applyFont="1" applyBorder="1" applyAlignment="1">
      <alignment horizontal="center" vertical="top" wrapText="1"/>
    </xf>
    <xf numFmtId="0" fontId="11" fillId="0" borderId="27" xfId="0" applyFont="1" applyBorder="1" applyAlignment="1">
      <alignment horizontal="center" vertical="top" wrapText="1"/>
    </xf>
    <xf numFmtId="0" fontId="11" fillId="2" borderId="34" xfId="0" applyFont="1" applyFill="1" applyBorder="1" applyAlignment="1">
      <alignment vertical="top" wrapText="1"/>
    </xf>
    <xf numFmtId="0" fontId="11" fillId="0" borderId="23" xfId="1" applyFont="1" applyBorder="1" applyAlignment="1">
      <alignment wrapText="1"/>
    </xf>
    <xf numFmtId="0" fontId="11" fillId="0" borderId="2" xfId="1" applyFont="1" applyBorder="1" applyAlignment="1">
      <alignment wrapText="1"/>
    </xf>
    <xf numFmtId="0" fontId="11" fillId="0" borderId="8" xfId="1" applyFont="1" applyBorder="1" applyAlignment="1">
      <alignment horizontal="center" wrapText="1"/>
    </xf>
    <xf numFmtId="165" fontId="18" fillId="0" borderId="1" xfId="1" applyNumberFormat="1" applyFont="1" applyBorder="1"/>
    <xf numFmtId="165" fontId="18" fillId="3" borderId="3" xfId="1" applyNumberFormat="1" applyFont="1" applyFill="1" applyBorder="1"/>
    <xf numFmtId="0" fontId="18" fillId="0" borderId="1" xfId="0" applyFont="1" applyFill="1" applyBorder="1"/>
    <xf numFmtId="0" fontId="18" fillId="3" borderId="3" xfId="0" applyFont="1" applyFill="1" applyBorder="1"/>
    <xf numFmtId="0" fontId="11" fillId="2" borderId="14" xfId="0" applyFont="1" applyFill="1" applyBorder="1" applyAlignment="1"/>
    <xf numFmtId="0" fontId="11" fillId="0" borderId="23" xfId="0" applyFont="1" applyBorder="1" applyAlignment="1">
      <alignment vertical="center" wrapText="1"/>
    </xf>
    <xf numFmtId="0" fontId="11" fillId="2" borderId="14" xfId="0" applyFont="1" applyFill="1" applyBorder="1" applyAlignment="1">
      <alignment vertical="top" wrapText="1"/>
    </xf>
    <xf numFmtId="165" fontId="18" fillId="3" borderId="4" xfId="6" applyNumberFormat="1" applyFont="1" applyFill="1" applyBorder="1"/>
    <xf numFmtId="0" fontId="11" fillId="4" borderId="23" xfId="0" applyFont="1" applyFill="1" applyBorder="1" applyAlignment="1">
      <alignment wrapText="1"/>
    </xf>
    <xf numFmtId="0" fontId="11" fillId="0" borderId="28" xfId="0" applyFont="1" applyBorder="1" applyAlignment="1">
      <alignment vertical="top" wrapText="1"/>
    </xf>
    <xf numFmtId="0" fontId="11" fillId="0" borderId="23" xfId="0" applyFont="1" applyBorder="1" applyAlignment="1">
      <alignment horizontal="left" wrapText="1"/>
    </xf>
    <xf numFmtId="0" fontId="11" fillId="0" borderId="58" xfId="0" applyFont="1" applyBorder="1" applyAlignment="1">
      <alignment wrapText="1"/>
    </xf>
    <xf numFmtId="0" fontId="18" fillId="0" borderId="70" xfId="0" applyFont="1" applyBorder="1"/>
    <xf numFmtId="0" fontId="18" fillId="0" borderId="71" xfId="0" applyFont="1" applyBorder="1"/>
    <xf numFmtId="0" fontId="18" fillId="0" borderId="22" xfId="0" applyFont="1" applyBorder="1"/>
    <xf numFmtId="0" fontId="11" fillId="2" borderId="14" xfId="0" applyFont="1" applyFill="1" applyBorder="1" applyAlignment="1">
      <alignment vertical="center" wrapText="1"/>
    </xf>
    <xf numFmtId="0" fontId="11" fillId="2" borderId="2" xfId="0" applyFont="1" applyFill="1" applyBorder="1" applyAlignment="1">
      <alignment vertical="center" wrapText="1"/>
    </xf>
    <xf numFmtId="165" fontId="18" fillId="3" borderId="3" xfId="6" applyNumberFormat="1" applyFont="1" applyFill="1" applyBorder="1" applyAlignment="1">
      <alignment horizontal="right" wrapText="1"/>
    </xf>
    <xf numFmtId="165" fontId="18" fillId="3" borderId="3" xfId="6" applyNumberFormat="1" applyFont="1" applyFill="1" applyBorder="1" applyAlignment="1">
      <alignment horizontal="right"/>
    </xf>
    <xf numFmtId="165" fontId="18" fillId="0" borderId="11" xfId="1" applyNumberFormat="1" applyFont="1" applyBorder="1"/>
    <xf numFmtId="165" fontId="18" fillId="3" borderId="4" xfId="1" applyNumberFormat="1" applyFont="1" applyFill="1" applyBorder="1"/>
    <xf numFmtId="165" fontId="18" fillId="0" borderId="11" xfId="0" applyNumberFormat="1" applyFont="1" applyFill="1" applyBorder="1"/>
    <xf numFmtId="1" fontId="5" fillId="0" borderId="0" xfId="0" applyNumberFormat="1" applyFont="1" applyAlignment="1">
      <alignment wrapText="1"/>
    </xf>
    <xf numFmtId="3" fontId="6" fillId="3" borderId="11" xfId="0" applyNumberFormat="1" applyFont="1" applyFill="1" applyBorder="1" applyAlignment="1">
      <alignment horizontal="right"/>
    </xf>
    <xf numFmtId="3" fontId="5" fillId="0" borderId="0" xfId="0" applyNumberFormat="1" applyFont="1"/>
    <xf numFmtId="3" fontId="11" fillId="0" borderId="1" xfId="0" applyNumberFormat="1" applyFont="1" applyFill="1" applyBorder="1" applyAlignment="1">
      <alignment horizontal="right" wrapText="1"/>
    </xf>
    <xf numFmtId="3" fontId="6" fillId="0" borderId="3" xfId="0" applyNumberFormat="1" applyFont="1" applyFill="1" applyBorder="1" applyAlignment="1">
      <alignment horizontal="right" wrapText="1"/>
    </xf>
    <xf numFmtId="3" fontId="6" fillId="0" borderId="1" xfId="0" applyNumberFormat="1" applyFont="1" applyFill="1" applyBorder="1" applyAlignment="1">
      <alignment horizontal="right" wrapText="1"/>
    </xf>
    <xf numFmtId="3" fontId="11" fillId="0" borderId="3" xfId="0" applyNumberFormat="1" applyFont="1" applyFill="1" applyBorder="1" applyAlignment="1">
      <alignment horizontal="right" wrapText="1"/>
    </xf>
    <xf numFmtId="3" fontId="11" fillId="5" borderId="1" xfId="0" applyNumberFormat="1" applyFont="1" applyFill="1" applyBorder="1" applyAlignment="1">
      <alignment horizontal="right" wrapText="1"/>
    </xf>
    <xf numFmtId="3" fontId="11" fillId="5" borderId="3" xfId="0" applyNumberFormat="1" applyFont="1" applyFill="1" applyBorder="1" applyAlignment="1">
      <alignment horizontal="right" wrapText="1"/>
    </xf>
    <xf numFmtId="3" fontId="6" fillId="3" borderId="4" xfId="0" applyNumberFormat="1" applyFont="1" applyFill="1" applyBorder="1" applyAlignment="1">
      <alignment horizontal="right"/>
    </xf>
    <xf numFmtId="3" fontId="6" fillId="0" borderId="1" xfId="0" applyNumberFormat="1" applyFont="1" applyBorder="1"/>
    <xf numFmtId="1" fontId="5" fillId="0" borderId="3" xfId="0" applyNumberFormat="1" applyFont="1" applyBorder="1" applyAlignment="1">
      <alignment wrapText="1"/>
    </xf>
    <xf numFmtId="0" fontId="5" fillId="5" borderId="2" xfId="0" applyFont="1" applyFill="1" applyBorder="1" applyAlignment="1">
      <alignment horizontal="left" wrapText="1"/>
    </xf>
    <xf numFmtId="3" fontId="5" fillId="0" borderId="1" xfId="0" applyNumberFormat="1" applyFont="1" applyFill="1" applyBorder="1"/>
    <xf numFmtId="3" fontId="5" fillId="0" borderId="5" xfId="0" applyNumberFormat="1" applyFont="1" applyFill="1" applyBorder="1"/>
    <xf numFmtId="3" fontId="5" fillId="3" borderId="9" xfId="0" applyNumberFormat="1" applyFont="1" applyFill="1" applyBorder="1"/>
    <xf numFmtId="3" fontId="5" fillId="0" borderId="15" xfId="0" applyNumberFormat="1" applyFont="1" applyFill="1" applyBorder="1"/>
    <xf numFmtId="3" fontId="5" fillId="0" borderId="11" xfId="0" applyNumberFormat="1" applyFont="1" applyFill="1" applyBorder="1"/>
    <xf numFmtId="0" fontId="6" fillId="0" borderId="27" xfId="0" applyFont="1" applyBorder="1" applyAlignment="1">
      <alignment horizontal="center" wrapText="1"/>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11" fillId="0" borderId="1" xfId="0" applyFont="1" applyBorder="1" applyAlignment="1">
      <alignment horizontal="center" wrapText="1"/>
    </xf>
    <xf numFmtId="0" fontId="6" fillId="0" borderId="6" xfId="0" applyFont="1" applyBorder="1" applyAlignment="1">
      <alignment horizontal="center" wrapText="1"/>
    </xf>
    <xf numFmtId="3" fontId="5" fillId="0" borderId="1" xfId="0" applyNumberFormat="1" applyFont="1" applyBorder="1" applyAlignment="1">
      <alignment horizontal="right"/>
    </xf>
    <xf numFmtId="3" fontId="5" fillId="0" borderId="3" xfId="0" applyNumberFormat="1" applyFont="1" applyBorder="1"/>
    <xf numFmtId="3" fontId="18" fillId="3" borderId="11" xfId="0" applyNumberFormat="1" applyFont="1" applyFill="1" applyBorder="1" applyAlignment="1">
      <alignment horizontal="right"/>
    </xf>
    <xf numFmtId="3" fontId="18" fillId="3" borderId="11" xfId="0" applyNumberFormat="1" applyFont="1" applyFill="1" applyBorder="1"/>
    <xf numFmtId="3" fontId="18" fillId="3" borderId="4" xfId="0" applyNumberFormat="1" applyFont="1" applyFill="1" applyBorder="1"/>
    <xf numFmtId="4" fontId="18" fillId="3" borderId="41" xfId="0" applyNumberFormat="1" applyFont="1" applyFill="1" applyBorder="1" applyAlignment="1">
      <alignment horizontal="right"/>
    </xf>
    <xf numFmtId="4" fontId="18" fillId="3" borderId="41" xfId="0" applyNumberFormat="1" applyFont="1" applyFill="1" applyBorder="1"/>
    <xf numFmtId="4" fontId="18" fillId="3" borderId="42" xfId="0" applyNumberFormat="1" applyFont="1" applyFill="1" applyBorder="1"/>
    <xf numFmtId="4" fontId="18" fillId="3" borderId="43" xfId="0" applyNumberFormat="1" applyFont="1" applyFill="1" applyBorder="1"/>
    <xf numFmtId="4" fontId="18" fillId="4" borderId="11" xfId="0" applyNumberFormat="1" applyFont="1" applyFill="1" applyBorder="1" applyAlignment="1">
      <alignment horizontal="right"/>
    </xf>
    <xf numFmtId="4" fontId="18" fillId="4" borderId="11" xfId="0" applyNumberFormat="1" applyFont="1" applyFill="1" applyBorder="1"/>
    <xf numFmtId="4" fontId="18" fillId="4" borderId="12" xfId="0" applyNumberFormat="1" applyFont="1" applyFill="1" applyBorder="1"/>
    <xf numFmtId="4" fontId="18" fillId="4" borderId="4" xfId="0" applyNumberFormat="1" applyFont="1" applyFill="1" applyBorder="1"/>
    <xf numFmtId="0" fontId="6" fillId="0" borderId="2" xfId="0" applyFont="1" applyBorder="1" applyAlignment="1">
      <alignment horizontal="center" wrapText="1"/>
    </xf>
    <xf numFmtId="0" fontId="6" fillId="3" borderId="11" xfId="0" applyFont="1" applyFill="1" applyBorder="1" applyAlignment="1">
      <alignment horizontal="center" wrapText="1"/>
    </xf>
    <xf numFmtId="3" fontId="5" fillId="4" borderId="15" xfId="0" applyNumberFormat="1" applyFont="1" applyFill="1" applyBorder="1"/>
    <xf numFmtId="3" fontId="5" fillId="0" borderId="15" xfId="0" applyNumberFormat="1" applyFont="1" applyBorder="1"/>
    <xf numFmtId="3" fontId="6" fillId="3" borderId="15" xfId="0" applyNumberFormat="1" applyFont="1" applyFill="1" applyBorder="1"/>
    <xf numFmtId="3" fontId="5" fillId="0" borderId="16" xfId="0" applyNumberFormat="1" applyFont="1" applyBorder="1"/>
    <xf numFmtId="3" fontId="5" fillId="4" borderId="1" xfId="0" applyNumberFormat="1" applyFont="1" applyFill="1" applyBorder="1"/>
    <xf numFmtId="3" fontId="6" fillId="3" borderId="1" xfId="0" applyNumberFormat="1" applyFont="1" applyFill="1" applyBorder="1"/>
    <xf numFmtId="3" fontId="6" fillId="3" borderId="11" xfId="0" applyNumberFormat="1" applyFont="1" applyFill="1" applyBorder="1"/>
    <xf numFmtId="3" fontId="5" fillId="0" borderId="4" xfId="0" applyNumberFormat="1" applyFont="1" applyBorder="1"/>
    <xf numFmtId="3" fontId="5" fillId="3" borderId="1" xfId="0" applyNumberFormat="1" applyFont="1" applyFill="1" applyBorder="1" applyAlignment="1">
      <alignment horizontal="right"/>
    </xf>
    <xf numFmtId="3" fontId="5" fillId="3" borderId="5" xfId="0" applyNumberFormat="1" applyFont="1" applyFill="1" applyBorder="1" applyAlignment="1">
      <alignment horizontal="right"/>
    </xf>
    <xf numFmtId="3" fontId="5" fillId="3" borderId="3" xfId="0" applyNumberFormat="1" applyFont="1" applyFill="1" applyBorder="1" applyAlignment="1"/>
    <xf numFmtId="3" fontId="5" fillId="0" borderId="1" xfId="0" applyNumberFormat="1" applyFont="1" applyFill="1" applyBorder="1" applyAlignment="1">
      <alignment horizontal="right"/>
    </xf>
    <xf numFmtId="3" fontId="5" fillId="0" borderId="5" xfId="0" applyNumberFormat="1" applyFont="1" applyFill="1" applyBorder="1" applyAlignment="1">
      <alignment horizontal="right"/>
    </xf>
    <xf numFmtId="3" fontId="5" fillId="0" borderId="3" xfId="0" applyNumberFormat="1" applyFont="1" applyFill="1" applyBorder="1" applyAlignment="1"/>
    <xf numFmtId="3"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4" xfId="0" applyNumberFormat="1" applyFont="1" applyFill="1" applyBorder="1" applyAlignment="1"/>
    <xf numFmtId="3" fontId="5" fillId="3" borderId="3" xfId="0" applyNumberFormat="1" applyFont="1" applyFill="1" applyBorder="1" applyAlignment="1">
      <alignment horizontal="right"/>
    </xf>
    <xf numFmtId="3" fontId="18" fillId="0" borderId="11" xfId="0" applyNumberFormat="1" applyFont="1" applyFill="1" applyBorder="1" applyAlignment="1">
      <alignment horizontal="right"/>
    </xf>
    <xf numFmtId="3" fontId="18" fillId="0" borderId="11" xfId="0" applyNumberFormat="1" applyFont="1" applyFill="1" applyBorder="1"/>
    <xf numFmtId="3" fontId="5" fillId="3" borderId="4" xfId="0" applyNumberFormat="1" applyFont="1" applyFill="1" applyBorder="1" applyAlignment="1">
      <alignment horizontal="right"/>
    </xf>
    <xf numFmtId="9" fontId="5" fillId="0" borderId="1" xfId="0" applyNumberFormat="1" applyFont="1" applyFill="1" applyBorder="1" applyAlignment="1">
      <alignment horizontal="right" wrapText="1"/>
    </xf>
    <xf numFmtId="0" fontId="5" fillId="0" borderId="2" xfId="0" applyFont="1" applyFill="1" applyBorder="1" applyAlignment="1">
      <alignment horizontal="left" wrapText="1"/>
    </xf>
    <xf numFmtId="0" fontId="5" fillId="0" borderId="2" xfId="0" applyFont="1" applyFill="1" applyBorder="1" applyAlignment="1">
      <alignment horizontal="left"/>
    </xf>
    <xf numFmtId="0" fontId="5" fillId="0" borderId="61" xfId="0" applyFont="1" applyBorder="1" applyAlignment="1">
      <alignment wrapText="1"/>
    </xf>
    <xf numFmtId="0" fontId="6" fillId="0" borderId="48" xfId="0" applyFont="1" applyFill="1" applyBorder="1" applyAlignment="1">
      <alignment horizontal="center" wrapText="1"/>
    </xf>
    <xf numFmtId="0" fontId="5" fillId="5" borderId="14" xfId="0" applyFont="1" applyFill="1" applyBorder="1" applyAlignment="1">
      <alignment horizontal="left" wrapText="1"/>
    </xf>
    <xf numFmtId="0" fontId="5" fillId="5" borderId="2" xfId="0" applyFont="1" applyFill="1" applyBorder="1" applyAlignment="1">
      <alignment horizontal="left"/>
    </xf>
    <xf numFmtId="0" fontId="6" fillId="0" borderId="49" xfId="0" applyFont="1" applyFill="1" applyBorder="1" applyAlignment="1">
      <alignment horizontal="center" wrapText="1"/>
    </xf>
    <xf numFmtId="9" fontId="5" fillId="0" borderId="3" xfId="6" applyFont="1" applyFill="1" applyBorder="1" applyAlignment="1">
      <alignment horizontal="right" wrapText="1"/>
    </xf>
    <xf numFmtId="0" fontId="18" fillId="5" borderId="2" xfId="0" applyFont="1" applyFill="1" applyBorder="1" applyAlignment="1">
      <alignment horizontal="left"/>
    </xf>
    <xf numFmtId="0" fontId="18" fillId="0" borderId="2" xfId="0" applyFont="1" applyFill="1" applyBorder="1" applyAlignment="1">
      <alignment horizontal="left"/>
    </xf>
    <xf numFmtId="0" fontId="18" fillId="0" borderId="10" xfId="0" applyFont="1" applyFill="1" applyBorder="1" applyAlignment="1">
      <alignment horizontal="left"/>
    </xf>
    <xf numFmtId="3" fontId="6" fillId="3" borderId="11" xfId="0" applyNumberFormat="1" applyFont="1" applyFill="1" applyBorder="1" applyAlignment="1">
      <alignment horizontal="right" wrapText="1"/>
    </xf>
    <xf numFmtId="3" fontId="6" fillId="3" borderId="4" xfId="0" applyNumberFormat="1" applyFont="1" applyFill="1" applyBorder="1" applyAlignment="1">
      <alignment horizontal="right" wrapText="1"/>
    </xf>
    <xf numFmtId="3" fontId="5" fillId="0" borderId="3" xfId="0" applyNumberFormat="1" applyFont="1" applyBorder="1" applyAlignment="1">
      <alignment horizontal="right"/>
    </xf>
    <xf numFmtId="3" fontId="5" fillId="0" borderId="3" xfId="0" applyNumberFormat="1" applyFont="1" applyBorder="1" applyAlignment="1">
      <alignment horizontal="right" wrapText="1"/>
    </xf>
    <xf numFmtId="3" fontId="5" fillId="0" borderId="4" xfId="0" applyNumberFormat="1" applyFont="1" applyBorder="1" applyAlignment="1">
      <alignment horizontal="right"/>
    </xf>
    <xf numFmtId="3" fontId="5" fillId="0" borderId="3" xfId="0" applyNumberFormat="1" applyFont="1" applyBorder="1" applyAlignment="1"/>
    <xf numFmtId="3" fontId="5" fillId="0" borderId="3" xfId="0" applyNumberFormat="1" applyFont="1" applyFill="1" applyBorder="1"/>
    <xf numFmtId="3" fontId="18" fillId="0" borderId="4" xfId="0" applyNumberFormat="1" applyFont="1" applyFill="1" applyBorder="1"/>
    <xf numFmtId="0" fontId="35" fillId="0" borderId="1" xfId="0" applyFont="1" applyBorder="1" applyAlignment="1">
      <alignment horizontal="center" wrapText="1"/>
    </xf>
    <xf numFmtId="0" fontId="35" fillId="0" borderId="3" xfId="0" applyFont="1" applyBorder="1" applyAlignment="1">
      <alignment horizontal="center" wrapText="1"/>
    </xf>
    <xf numFmtId="0" fontId="34" fillId="0" borderId="2" xfId="0" applyFont="1" applyBorder="1" applyAlignment="1">
      <alignment horizontal="center" wrapText="1"/>
    </xf>
    <xf numFmtId="0" fontId="34" fillId="0" borderId="6" xfId="0" applyFont="1" applyBorder="1" applyAlignment="1">
      <alignment horizontal="center" wrapText="1"/>
    </xf>
    <xf numFmtId="0" fontId="36" fillId="7" borderId="2" xfId="0" applyFont="1" applyFill="1" applyBorder="1" applyAlignment="1">
      <alignment wrapText="1"/>
    </xf>
    <xf numFmtId="0" fontId="32" fillId="7" borderId="1" xfId="0" applyFont="1" applyFill="1" applyBorder="1" applyAlignment="1">
      <alignment vertical="center" wrapText="1"/>
    </xf>
    <xf numFmtId="0" fontId="32" fillId="7" borderId="3" xfId="0" applyFont="1" applyFill="1" applyBorder="1" applyAlignment="1">
      <alignment vertical="center" wrapText="1"/>
    </xf>
    <xf numFmtId="0" fontId="32" fillId="7" borderId="27" xfId="0" applyFont="1" applyFill="1" applyBorder="1" applyAlignment="1">
      <alignment vertical="center" wrapText="1"/>
    </xf>
    <xf numFmtId="0" fontId="36" fillId="9" borderId="10" xfId="0" applyFont="1" applyFill="1" applyBorder="1" applyAlignment="1">
      <alignment wrapText="1"/>
    </xf>
    <xf numFmtId="3" fontId="36" fillId="9" borderId="11" xfId="0" applyNumberFormat="1" applyFont="1" applyFill="1" applyBorder="1" applyAlignment="1">
      <alignment horizontal="right" wrapText="1"/>
    </xf>
    <xf numFmtId="3" fontId="36" fillId="9" borderId="4" xfId="0" applyNumberFormat="1" applyFont="1" applyFill="1" applyBorder="1" applyAlignment="1">
      <alignment horizontal="right" wrapText="1"/>
    </xf>
    <xf numFmtId="0" fontId="36" fillId="9" borderId="53" xfId="0" applyFont="1" applyFill="1" applyBorder="1" applyAlignment="1">
      <alignment horizontal="right" wrapText="1"/>
    </xf>
    <xf numFmtId="0" fontId="36" fillId="9" borderId="4" xfId="0" applyFont="1" applyFill="1" applyBorder="1" applyAlignment="1">
      <alignment horizontal="right" wrapText="1"/>
    </xf>
    <xf numFmtId="3" fontId="6" fillId="3" borderId="4" xfId="0" applyNumberFormat="1" applyFont="1" applyFill="1" applyBorder="1" applyAlignment="1">
      <alignment wrapText="1"/>
    </xf>
    <xf numFmtId="0" fontId="6" fillId="2" borderId="5" xfId="0" applyFont="1" applyFill="1" applyBorder="1" applyAlignment="1">
      <alignment wrapText="1"/>
    </xf>
    <xf numFmtId="0" fontId="37" fillId="0" borderId="2" xfId="0" applyFont="1" applyBorder="1" applyAlignment="1">
      <alignment wrapText="1"/>
    </xf>
    <xf numFmtId="0" fontId="38" fillId="8" borderId="2" xfId="0" applyFont="1" applyFill="1" applyBorder="1" applyAlignment="1">
      <alignment vertical="center" wrapText="1"/>
    </xf>
    <xf numFmtId="0" fontId="39" fillId="8" borderId="2" xfId="0" applyFont="1" applyFill="1" applyBorder="1" applyAlignment="1">
      <alignment horizontal="left" vertical="center" wrapText="1"/>
    </xf>
    <xf numFmtId="0" fontId="39" fillId="8" borderId="3" xfId="0" applyFont="1" applyFill="1" applyBorder="1" applyAlignment="1">
      <alignment horizontal="left" vertical="center" wrapText="1"/>
    </xf>
    <xf numFmtId="0" fontId="39" fillId="8"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left" vertical="center" wrapText="1"/>
    </xf>
    <xf numFmtId="4"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4" borderId="2" xfId="0" applyFont="1" applyFill="1" applyBorder="1" applyAlignment="1">
      <alignment horizontal="left" vertical="center" wrapText="1"/>
    </xf>
    <xf numFmtId="1" fontId="6" fillId="4" borderId="1" xfId="0" applyNumberFormat="1" applyFont="1" applyFill="1" applyBorder="1" applyAlignment="1">
      <alignment vertical="center" wrapText="1"/>
    </xf>
    <xf numFmtId="1" fontId="6" fillId="4" borderId="3" xfId="0" applyNumberFormat="1" applyFont="1" applyFill="1" applyBorder="1" applyAlignment="1">
      <alignment vertical="center" wrapText="1"/>
    </xf>
    <xf numFmtId="0" fontId="6" fillId="4"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 fillId="4" borderId="2" xfId="0" applyFont="1" applyFill="1" applyBorder="1" applyAlignment="1">
      <alignment horizontal="left" vertical="center" wrapText="1"/>
    </xf>
    <xf numFmtId="1" fontId="6" fillId="4" borderId="27" xfId="0" applyNumberFormat="1" applyFont="1" applyFill="1" applyBorder="1" applyAlignment="1">
      <alignment horizontal="center" vertical="center" wrapText="1"/>
    </xf>
    <xf numFmtId="1" fontId="6" fillId="4" borderId="6" xfId="0" applyNumberFormat="1"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2" xfId="0" applyFont="1" applyFill="1" applyBorder="1" applyAlignment="1">
      <alignment vertical="center" wrapText="1"/>
    </xf>
    <xf numFmtId="1" fontId="8" fillId="4" borderId="6" xfId="0" applyNumberFormat="1" applyFont="1" applyFill="1" applyBorder="1" applyAlignment="1">
      <alignment horizontal="right" vertical="center" wrapText="1"/>
    </xf>
    <xf numFmtId="0" fontId="8" fillId="4" borderId="6" xfId="0" applyFont="1" applyFill="1" applyBorder="1" applyAlignment="1">
      <alignment vertical="center" wrapText="1"/>
    </xf>
    <xf numFmtId="0" fontId="5" fillId="4" borderId="6" xfId="0" applyFont="1" applyFill="1" applyBorder="1" applyAlignment="1">
      <alignment horizontal="right" vertical="center" wrapText="1"/>
    </xf>
    <xf numFmtId="0" fontId="5" fillId="4" borderId="6" xfId="0" applyFont="1" applyFill="1" applyBorder="1" applyAlignment="1">
      <alignment vertical="center" wrapText="1"/>
    </xf>
    <xf numFmtId="1" fontId="6" fillId="4" borderId="27" xfId="0" applyNumberFormat="1" applyFont="1" applyFill="1" applyBorder="1" applyAlignment="1">
      <alignment vertical="center" wrapText="1"/>
    </xf>
    <xf numFmtId="0" fontId="5" fillId="4" borderId="2" xfId="0" applyFont="1" applyFill="1" applyBorder="1" applyAlignment="1">
      <alignment vertical="center" wrapText="1"/>
    </xf>
    <xf numFmtId="0" fontId="6" fillId="3" borderId="52" xfId="0" applyFont="1" applyFill="1" applyBorder="1" applyAlignment="1">
      <alignment horizontal="left" vertical="center" wrapText="1"/>
    </xf>
    <xf numFmtId="1" fontId="6" fillId="3" borderId="11" xfId="0" applyNumberFormat="1" applyFont="1" applyFill="1" applyBorder="1" applyAlignment="1">
      <alignment vertical="center" wrapText="1"/>
    </xf>
    <xf numFmtId="1" fontId="6" fillId="3" borderId="53" xfId="0" applyNumberFormat="1" applyFont="1" applyFill="1" applyBorder="1" applyAlignment="1">
      <alignment vertical="center" wrapText="1"/>
    </xf>
    <xf numFmtId="0" fontId="6" fillId="3" borderId="10" xfId="0" applyFont="1" applyFill="1" applyBorder="1" applyAlignment="1">
      <alignment vertical="center" wrapText="1"/>
    </xf>
    <xf numFmtId="0" fontId="6" fillId="3" borderId="21" xfId="0" applyFont="1" applyFill="1" applyBorder="1" applyAlignment="1">
      <alignment vertical="center" wrapText="1"/>
    </xf>
    <xf numFmtId="0" fontId="40" fillId="0" borderId="24" xfId="9" applyFont="1" applyFill="1" applyBorder="1" applyAlignment="1">
      <alignment horizontal="center" vertical="center" wrapText="1"/>
    </xf>
    <xf numFmtId="0" fontId="1" fillId="0" borderId="3" xfId="9" applyFont="1" applyFill="1" applyBorder="1" applyAlignment="1">
      <alignment horizontal="left" vertical="center" wrapText="1"/>
    </xf>
    <xf numFmtId="0" fontId="1" fillId="0" borderId="9" xfId="9" applyFont="1" applyFill="1" applyBorder="1" applyAlignment="1">
      <alignment horizontal="left" vertical="center" wrapText="1"/>
    </xf>
    <xf numFmtId="0" fontId="6" fillId="2" borderId="27" xfId="0" applyFont="1" applyFill="1" applyBorder="1" applyAlignment="1">
      <alignment wrapText="1"/>
    </xf>
    <xf numFmtId="0" fontId="5" fillId="4" borderId="3" xfId="0" applyFont="1" applyFill="1" applyBorder="1" applyAlignment="1">
      <alignment horizontal="left" vertical="center" wrapText="1"/>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0" fontId="15" fillId="0" borderId="0" xfId="0" applyFont="1" applyAlignment="1">
      <alignment wrapText="1"/>
    </xf>
    <xf numFmtId="0" fontId="0" fillId="0" borderId="0" xfId="0" applyAlignment="1">
      <alignment wrapText="1"/>
    </xf>
    <xf numFmtId="0" fontId="6" fillId="2" borderId="7" xfId="0" applyFont="1" applyFill="1" applyBorder="1" applyAlignment="1">
      <alignment wrapText="1"/>
    </xf>
    <xf numFmtId="0" fontId="6" fillId="2" borderId="72" xfId="0" applyFont="1" applyFill="1" applyBorder="1" applyAlignment="1">
      <alignment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0" fillId="0" borderId="0" xfId="0" applyBorder="1"/>
    <xf numFmtId="0" fontId="0" fillId="0" borderId="37" xfId="0" applyBorder="1"/>
    <xf numFmtId="0" fontId="11" fillId="0" borderId="1" xfId="1" applyFont="1" applyBorder="1" applyAlignment="1">
      <alignment horizontal="center" wrapText="1"/>
    </xf>
    <xf numFmtId="0" fontId="11" fillId="0" borderId="3" xfId="1" applyFont="1" applyBorder="1" applyAlignment="1">
      <alignment horizont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2" borderId="2" xfId="1" applyFont="1" applyFill="1" applyBorder="1" applyAlignment="1">
      <alignment wrapText="1"/>
    </xf>
    <xf numFmtId="0" fontId="6" fillId="2" borderId="1" xfId="1" applyFont="1" applyFill="1" applyBorder="1" applyAlignment="1">
      <alignment wrapText="1"/>
    </xf>
    <xf numFmtId="0" fontId="6" fillId="2" borderId="3" xfId="1" applyFont="1" applyFill="1" applyBorder="1" applyAlignment="1">
      <alignment wrapText="1"/>
    </xf>
    <xf numFmtId="0" fontId="6" fillId="2" borderId="2" xfId="1" applyFont="1" applyFill="1" applyBorder="1" applyAlignment="1">
      <alignment vertical="center" wrapText="1"/>
    </xf>
    <xf numFmtId="0" fontId="6" fillId="2" borderId="6" xfId="1" applyFont="1" applyFill="1" applyBorder="1" applyAlignment="1">
      <alignment vertical="center" wrapText="1"/>
    </xf>
    <xf numFmtId="0" fontId="41" fillId="0" borderId="2" xfId="0" applyFont="1" applyBorder="1" applyAlignment="1">
      <alignment horizontal="center" wrapText="1"/>
    </xf>
    <xf numFmtId="0" fontId="41" fillId="0" borderId="6" xfId="0" applyFont="1" applyBorder="1" applyAlignment="1">
      <alignment horizontal="center" wrapText="1"/>
    </xf>
    <xf numFmtId="0" fontId="41" fillId="10" borderId="2" xfId="0" applyFont="1" applyFill="1" applyBorder="1" applyAlignment="1">
      <alignment horizontal="left" wrapText="1" indent="1"/>
    </xf>
    <xf numFmtId="0" fontId="41" fillId="10" borderId="1" xfId="0" applyFont="1" applyFill="1" applyBorder="1" applyAlignment="1">
      <alignment wrapText="1"/>
    </xf>
    <xf numFmtId="0" fontId="41" fillId="10" borderId="3" xfId="0" applyFont="1" applyFill="1" applyBorder="1" applyAlignment="1">
      <alignment wrapText="1"/>
    </xf>
    <xf numFmtId="0" fontId="41" fillId="10" borderId="2" xfId="0" applyFont="1" applyFill="1" applyBorder="1" applyAlignment="1">
      <alignment wrapText="1"/>
    </xf>
    <xf numFmtId="0" fontId="41" fillId="10" borderId="6" xfId="0" applyFont="1" applyFill="1" applyBorder="1" applyAlignment="1">
      <alignment wrapText="1"/>
    </xf>
    <xf numFmtId="0" fontId="11"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59" xfId="0" applyFont="1" applyFill="1" applyBorder="1" applyAlignment="1">
      <alignment vertical="center" wrapText="1"/>
    </xf>
    <xf numFmtId="0" fontId="12" fillId="0" borderId="37" xfId="0" applyFont="1" applyFill="1" applyBorder="1" applyAlignment="1"/>
    <xf numFmtId="0" fontId="5" fillId="0" borderId="37" xfId="0" applyFont="1" applyBorder="1" applyAlignment="1">
      <alignment vertical="center" wrapText="1"/>
    </xf>
    <xf numFmtId="0" fontId="5" fillId="0" borderId="37" xfId="0" applyFont="1" applyBorder="1" applyAlignment="1">
      <alignment vertical="center"/>
    </xf>
    <xf numFmtId="0" fontId="0" fillId="0" borderId="22" xfId="0" applyBorder="1" applyAlignment="1">
      <alignment vertical="center"/>
    </xf>
    <xf numFmtId="0" fontId="11" fillId="0" borderId="2" xfId="0" applyFont="1" applyBorder="1" applyAlignment="1">
      <alignment horizontal="center" wrapText="1"/>
    </xf>
    <xf numFmtId="0" fontId="11" fillId="0" borderId="6" xfId="0" applyFont="1" applyBorder="1" applyAlignment="1">
      <alignment horizontal="center" wrapText="1"/>
    </xf>
    <xf numFmtId="0" fontId="0" fillId="0" borderId="0" xfId="0" applyAlignment="1"/>
    <xf numFmtId="0" fontId="18" fillId="0" borderId="0" xfId="0" applyFont="1" applyAlignment="1"/>
    <xf numFmtId="0" fontId="0" fillId="0" borderId="73" xfId="0" applyBorder="1" applyAlignment="1">
      <alignment wrapText="1"/>
    </xf>
    <xf numFmtId="3" fontId="18" fillId="0" borderId="27" xfId="0" applyNumberFormat="1" applyFont="1" applyFill="1" applyBorder="1" applyAlignment="1">
      <alignment wrapText="1"/>
    </xf>
    <xf numFmtId="3" fontId="18" fillId="0" borderId="1" xfId="0" applyNumberFormat="1" applyFont="1" applyFill="1" applyBorder="1" applyAlignment="1">
      <alignment wrapText="1"/>
    </xf>
    <xf numFmtId="3" fontId="18" fillId="0" borderId="5" xfId="0" applyNumberFormat="1" applyFont="1" applyFill="1" applyBorder="1" applyAlignment="1">
      <alignment wrapText="1"/>
    </xf>
    <xf numFmtId="3" fontId="18" fillId="0" borderId="2" xfId="0" applyNumberFormat="1" applyFont="1" applyFill="1" applyBorder="1" applyAlignment="1">
      <alignment wrapText="1"/>
    </xf>
    <xf numFmtId="3" fontId="18" fillId="0" borderId="3" xfId="0" applyNumberFormat="1" applyFont="1" applyFill="1" applyBorder="1" applyAlignment="1">
      <alignment wrapText="1"/>
    </xf>
    <xf numFmtId="3" fontId="18" fillId="0" borderId="26" xfId="0" applyNumberFormat="1" applyFont="1" applyFill="1" applyBorder="1" applyAlignment="1">
      <alignment wrapText="1"/>
    </xf>
    <xf numFmtId="3" fontId="18" fillId="0" borderId="34" xfId="0" applyNumberFormat="1" applyFont="1" applyFill="1" applyBorder="1" applyAlignment="1">
      <alignment wrapText="1"/>
    </xf>
    <xf numFmtId="3" fontId="18" fillId="0" borderId="40" xfId="0" applyNumberFormat="1" applyFont="1" applyFill="1" applyBorder="1" applyAlignment="1">
      <alignment horizontal="right" wrapText="1"/>
    </xf>
    <xf numFmtId="3" fontId="18" fillId="0" borderId="62" xfId="0" applyNumberFormat="1" applyFont="1" applyFill="1" applyBorder="1" applyAlignment="1">
      <alignment horizontal="right" wrapText="1"/>
    </xf>
    <xf numFmtId="3" fontId="18" fillId="0" borderId="39" xfId="0" applyNumberFormat="1" applyFont="1" applyFill="1" applyBorder="1" applyAlignment="1">
      <alignment horizontal="right" wrapText="1"/>
    </xf>
    <xf numFmtId="3" fontId="18" fillId="0" borderId="7" xfId="0" applyNumberFormat="1" applyFont="1" applyFill="1" applyBorder="1" applyAlignment="1">
      <alignment horizontal="right" wrapText="1"/>
    </xf>
    <xf numFmtId="3" fontId="18" fillId="0" borderId="9" xfId="0" applyNumberFormat="1" applyFont="1" applyFill="1" applyBorder="1" applyAlignment="1">
      <alignment horizontal="right" wrapText="1"/>
    </xf>
    <xf numFmtId="3" fontId="18" fillId="0" borderId="55" xfId="0" applyNumberFormat="1" applyFont="1" applyFill="1" applyBorder="1" applyAlignment="1">
      <alignment horizontal="right" wrapText="1"/>
    </xf>
    <xf numFmtId="3" fontId="6" fillId="3" borderId="53" xfId="0" applyNumberFormat="1" applyFont="1" applyFill="1" applyBorder="1" applyAlignment="1">
      <alignment wrapText="1"/>
    </xf>
    <xf numFmtId="3" fontId="6" fillId="3" borderId="54" xfId="0" applyNumberFormat="1" applyFont="1" applyFill="1" applyBorder="1" applyAlignment="1">
      <alignment wrapText="1"/>
    </xf>
    <xf numFmtId="3" fontId="6" fillId="3" borderId="12" xfId="0" applyNumberFormat="1" applyFont="1" applyFill="1" applyBorder="1" applyAlignment="1">
      <alignment wrapText="1"/>
    </xf>
    <xf numFmtId="3" fontId="6" fillId="3" borderId="10" xfId="0" applyNumberFormat="1" applyFont="1" applyFill="1" applyBorder="1" applyAlignment="1">
      <alignment wrapText="1"/>
    </xf>
    <xf numFmtId="3" fontId="6" fillId="3" borderId="52" xfId="0" applyNumberFormat="1" applyFont="1" applyFill="1" applyBorder="1" applyAlignment="1">
      <alignment wrapText="1"/>
    </xf>
    <xf numFmtId="0" fontId="6" fillId="0" borderId="1" xfId="0" applyFont="1" applyBorder="1" applyAlignment="1">
      <alignment horizontal="center" wrapText="1"/>
    </xf>
    <xf numFmtId="0" fontId="5" fillId="0" borderId="0" xfId="0" applyFont="1" applyAlignment="1">
      <alignment horizontal="left" wrapText="1"/>
    </xf>
    <xf numFmtId="0" fontId="6" fillId="3" borderId="11" xfId="0" applyFont="1" applyFill="1" applyBorder="1" applyAlignment="1">
      <alignment horizontal="center" wrapText="1"/>
    </xf>
    <xf numFmtId="0" fontId="6" fillId="0" borderId="9" xfId="0" applyFont="1" applyFill="1" applyBorder="1" applyAlignment="1">
      <alignment horizontal="center" wrapText="1"/>
    </xf>
    <xf numFmtId="0" fontId="11" fillId="0" borderId="1" xfId="0" applyFont="1" applyFill="1" applyBorder="1" applyAlignment="1">
      <alignment horizontal="center" vertical="center" wrapText="1"/>
    </xf>
    <xf numFmtId="0" fontId="6" fillId="0" borderId="1" xfId="1" applyFont="1" applyBorder="1" applyAlignment="1">
      <alignment horizontal="center" wrapText="1"/>
    </xf>
    <xf numFmtId="0" fontId="39" fillId="8" borderId="5" xfId="0" applyFont="1" applyFill="1" applyBorder="1" applyAlignment="1">
      <alignment horizontal="center" vertical="center" wrapText="1"/>
    </xf>
    <xf numFmtId="0" fontId="6" fillId="0" borderId="4" xfId="0" applyFont="1" applyBorder="1" applyAlignment="1">
      <alignment wrapText="1"/>
    </xf>
    <xf numFmtId="3" fontId="5" fillId="3" borderId="8" xfId="0" applyNumberFormat="1" applyFont="1" applyFill="1" applyBorder="1"/>
    <xf numFmtId="3" fontId="5" fillId="3" borderId="39" xfId="0" applyNumberFormat="1" applyFont="1" applyFill="1" applyBorder="1"/>
    <xf numFmtId="3" fontId="5" fillId="0" borderId="1" xfId="0" applyNumberFormat="1" applyFont="1" applyFill="1" applyBorder="1" applyAlignment="1"/>
    <xf numFmtId="3" fontId="5" fillId="3" borderId="6" xfId="0" applyNumberFormat="1" applyFont="1" applyFill="1" applyBorder="1" applyAlignment="1">
      <alignment wrapText="1"/>
    </xf>
    <xf numFmtId="10" fontId="5" fillId="0" borderId="1" xfId="0" applyNumberFormat="1" applyFont="1" applyBorder="1"/>
    <xf numFmtId="10" fontId="5" fillId="3" borderId="3" xfId="0" applyNumberFormat="1" applyFont="1" applyFill="1" applyBorder="1"/>
    <xf numFmtId="10" fontId="5" fillId="0" borderId="11" xfId="0" applyNumberFormat="1" applyFont="1" applyBorder="1"/>
    <xf numFmtId="10" fontId="5" fillId="3" borderId="4" xfId="0" applyNumberFormat="1" applyFont="1" applyFill="1" applyBorder="1"/>
    <xf numFmtId="165" fontId="0" fillId="0" borderId="1" xfId="0" applyNumberFormat="1" applyBorder="1"/>
    <xf numFmtId="165" fontId="0" fillId="3" borderId="3" xfId="0" applyNumberFormat="1" applyFill="1" applyBorder="1"/>
    <xf numFmtId="165" fontId="0" fillId="0" borderId="11" xfId="0" applyNumberFormat="1" applyBorder="1"/>
    <xf numFmtId="165" fontId="0" fillId="3" borderId="4" xfId="0" applyNumberFormat="1" applyFill="1" applyBorder="1"/>
    <xf numFmtId="165" fontId="0" fillId="0" borderId="41" xfId="0" applyNumberFormat="1" applyFill="1" applyBorder="1"/>
    <xf numFmtId="2" fontId="0" fillId="0" borderId="1" xfId="0" applyNumberFormat="1" applyBorder="1"/>
    <xf numFmtId="10" fontId="0" fillId="3" borderId="3" xfId="0" applyNumberFormat="1" applyFill="1" applyBorder="1"/>
    <xf numFmtId="10" fontId="0" fillId="3" borderId="4" xfId="0" applyNumberFormat="1" applyFill="1" applyBorder="1"/>
    <xf numFmtId="0" fontId="18" fillId="0" borderId="1" xfId="0" applyFont="1" applyBorder="1"/>
    <xf numFmtId="0" fontId="18" fillId="4" borderId="18" xfId="0" applyFont="1" applyFill="1" applyBorder="1"/>
    <xf numFmtId="0" fontId="18" fillId="3" borderId="20" xfId="0" applyFont="1" applyFill="1" applyBorder="1"/>
    <xf numFmtId="10" fontId="18" fillId="0" borderId="1" xfId="6" applyNumberFormat="1" applyFont="1" applyBorder="1"/>
    <xf numFmtId="10" fontId="18" fillId="3" borderId="3" xfId="6" applyNumberFormat="1" applyFont="1" applyFill="1" applyBorder="1"/>
    <xf numFmtId="10" fontId="18" fillId="0" borderId="8" xfId="6" applyNumberFormat="1" applyFont="1" applyBorder="1"/>
    <xf numFmtId="10" fontId="18" fillId="3" borderId="9" xfId="6" applyNumberFormat="1" applyFont="1" applyFill="1" applyBorder="1"/>
    <xf numFmtId="10" fontId="18" fillId="0" borderId="11" xfId="6" applyNumberFormat="1" applyFont="1" applyBorder="1"/>
    <xf numFmtId="10" fontId="18" fillId="3" borderId="4" xfId="6" applyNumberFormat="1" applyFont="1" applyFill="1" applyBorder="1"/>
    <xf numFmtId="165" fontId="18" fillId="4" borderId="11" xfId="0" applyNumberFormat="1" applyFont="1" applyFill="1" applyBorder="1"/>
    <xf numFmtId="10" fontId="18" fillId="0" borderId="1" xfId="0" applyNumberFormat="1" applyFont="1" applyBorder="1" applyAlignment="1">
      <alignment vertical="top"/>
    </xf>
    <xf numFmtId="10" fontId="18" fillId="0" borderId="27" xfId="0" applyNumberFormat="1" applyFont="1" applyBorder="1" applyAlignment="1">
      <alignment vertical="top"/>
    </xf>
    <xf numFmtId="10" fontId="18" fillId="3" borderId="3" xfId="0" applyNumberFormat="1" applyFont="1" applyFill="1" applyBorder="1" applyAlignment="1">
      <alignment horizontal="right" vertical="top" wrapText="1"/>
    </xf>
    <xf numFmtId="10" fontId="18" fillId="0" borderId="11" xfId="0" applyNumberFormat="1" applyFont="1" applyBorder="1" applyAlignment="1">
      <alignment vertical="top"/>
    </xf>
    <xf numFmtId="10" fontId="18" fillId="0" borderId="53" xfId="0" applyNumberFormat="1" applyFont="1" applyBorder="1" applyAlignment="1">
      <alignment vertical="top"/>
    </xf>
    <xf numFmtId="10" fontId="18" fillId="3" borderId="4" xfId="0" applyNumberFormat="1" applyFont="1" applyFill="1" applyBorder="1" applyAlignment="1">
      <alignment horizontal="right" vertical="top"/>
    </xf>
    <xf numFmtId="10" fontId="18" fillId="0" borderId="0" xfId="0" applyNumberFormat="1" applyFont="1"/>
    <xf numFmtId="10" fontId="18" fillId="0" borderId="1" xfId="7" applyNumberFormat="1" applyFont="1" applyFill="1" applyBorder="1"/>
    <xf numFmtId="10" fontId="18" fillId="3" borderId="3" xfId="7" applyNumberFormat="1" applyFont="1" applyFill="1" applyBorder="1"/>
    <xf numFmtId="10" fontId="18" fillId="0" borderId="11" xfId="7" applyNumberFormat="1" applyFont="1" applyFill="1" applyBorder="1"/>
    <xf numFmtId="10" fontId="18" fillId="3" borderId="4" xfId="7" applyNumberFormat="1" applyFont="1" applyFill="1" applyBorder="1"/>
    <xf numFmtId="10" fontId="18" fillId="0" borderId="1" xfId="0" applyNumberFormat="1" applyFont="1" applyBorder="1"/>
    <xf numFmtId="10" fontId="18" fillId="3" borderId="3" xfId="0" applyNumberFormat="1" applyFont="1" applyFill="1" applyBorder="1"/>
    <xf numFmtId="10" fontId="18" fillId="0" borderId="8" xfId="0" applyNumberFormat="1" applyFont="1" applyBorder="1"/>
    <xf numFmtId="10" fontId="18" fillId="3" borderId="9" xfId="0" applyNumberFormat="1" applyFont="1" applyFill="1" applyBorder="1"/>
    <xf numFmtId="10" fontId="18" fillId="0" borderId="11" xfId="0" applyNumberFormat="1" applyFont="1" applyBorder="1"/>
    <xf numFmtId="10" fontId="18" fillId="3" borderId="4" xfId="0" applyNumberFormat="1" applyFont="1" applyFill="1" applyBorder="1"/>
    <xf numFmtId="49" fontId="18" fillId="0" borderId="1" xfId="0" applyNumberFormat="1" applyFont="1" applyBorder="1"/>
    <xf numFmtId="10" fontId="18" fillId="0" borderId="15" xfId="0" applyNumberFormat="1" applyFont="1" applyBorder="1"/>
    <xf numFmtId="10" fontId="18" fillId="3" borderId="16" xfId="0" applyNumberFormat="1" applyFont="1" applyFill="1" applyBorder="1"/>
    <xf numFmtId="0" fontId="11" fillId="2" borderId="1" xfId="0" applyFont="1" applyFill="1" applyBorder="1" applyAlignment="1">
      <alignment vertical="center" wrapText="1"/>
    </xf>
    <xf numFmtId="10" fontId="18" fillId="3" borderId="1" xfId="0" applyNumberFormat="1" applyFont="1" applyFill="1" applyBorder="1"/>
    <xf numFmtId="0" fontId="11" fillId="2" borderId="1" xfId="0" applyFont="1" applyFill="1" applyBorder="1" applyAlignment="1">
      <alignment wrapText="1"/>
    </xf>
    <xf numFmtId="10" fontId="18" fillId="0" borderId="1" xfId="0" applyNumberFormat="1" applyFont="1" applyFill="1" applyBorder="1"/>
    <xf numFmtId="10" fontId="18" fillId="0" borderId="11" xfId="0" applyNumberFormat="1" applyFont="1" applyFill="1" applyBorder="1"/>
    <xf numFmtId="2" fontId="18" fillId="0" borderId="1" xfId="0" applyNumberFormat="1" applyFont="1" applyBorder="1"/>
    <xf numFmtId="2" fontId="18" fillId="3" borderId="3" xfId="0" applyNumberFormat="1" applyFont="1" applyFill="1" applyBorder="1"/>
    <xf numFmtId="2" fontId="18" fillId="0" borderId="1" xfId="0" applyNumberFormat="1" applyFont="1" applyBorder="1" applyAlignment="1">
      <alignment horizontal="right"/>
    </xf>
    <xf numFmtId="2" fontId="18" fillId="0" borderId="11" xfId="0" applyNumberFormat="1" applyFont="1" applyBorder="1"/>
    <xf numFmtId="0" fontId="18" fillId="0" borderId="11" xfId="0" applyFont="1" applyBorder="1" applyAlignment="1">
      <alignment horizontal="right"/>
    </xf>
    <xf numFmtId="2" fontId="18" fillId="3" borderId="4" xfId="0" applyNumberFormat="1" applyFont="1" applyFill="1" applyBorder="1"/>
    <xf numFmtId="0" fontId="18" fillId="0" borderId="11" xfId="0" applyFont="1" applyBorder="1"/>
    <xf numFmtId="10" fontId="18" fillId="0" borderId="1" xfId="0" applyNumberFormat="1" applyFont="1" applyBorder="1" applyAlignment="1">
      <alignment horizontal="center" wrapText="1"/>
    </xf>
    <xf numFmtId="10" fontId="18" fillId="0" borderId="11" xfId="0" applyNumberFormat="1" applyFont="1" applyBorder="1" applyAlignment="1">
      <alignment horizontal="center" wrapText="1"/>
    </xf>
    <xf numFmtId="0" fontId="5" fillId="5" borderId="2" xfId="0" applyFont="1" applyFill="1" applyBorder="1" applyAlignment="1">
      <alignment horizontal="left" wrapText="1" indent="2"/>
    </xf>
    <xf numFmtId="0" fontId="18" fillId="4" borderId="1" xfId="0" applyFont="1" applyFill="1" applyBorder="1"/>
    <xf numFmtId="0" fontId="7" fillId="2" borderId="23" xfId="0" applyFont="1" applyFill="1" applyBorder="1" applyAlignment="1">
      <alignment wrapText="1"/>
    </xf>
    <xf numFmtId="0" fontId="5" fillId="2" borderId="24" xfId="0" applyFont="1" applyFill="1" applyBorder="1"/>
    <xf numFmtId="0" fontId="6" fillId="2" borderId="76" xfId="0" applyFont="1" applyFill="1" applyBorder="1" applyAlignment="1">
      <alignment wrapText="1"/>
    </xf>
    <xf numFmtId="0" fontId="5" fillId="2" borderId="35" xfId="0" applyFont="1" applyFill="1" applyBorder="1"/>
    <xf numFmtId="0" fontId="5" fillId="2" borderId="25" xfId="0" applyFont="1" applyFill="1" applyBorder="1"/>
    <xf numFmtId="0" fontId="6" fillId="4" borderId="10" xfId="0" applyFont="1" applyFill="1" applyBorder="1" applyAlignment="1">
      <alignment wrapText="1"/>
    </xf>
    <xf numFmtId="0" fontId="18" fillId="0" borderId="18" xfId="0" applyFont="1" applyFill="1" applyBorder="1"/>
    <xf numFmtId="0" fontId="6" fillId="4" borderId="60" xfId="0" applyFont="1" applyFill="1" applyBorder="1" applyAlignment="1">
      <alignment wrapText="1"/>
    </xf>
    <xf numFmtId="0" fontId="18" fillId="0" borderId="77" xfId="0" applyFont="1" applyFill="1" applyBorder="1"/>
    <xf numFmtId="0" fontId="18" fillId="0" borderId="20" xfId="0" applyFont="1" applyFill="1" applyBorder="1"/>
    <xf numFmtId="0" fontId="26" fillId="2" borderId="14" xfId="0" applyFont="1" applyFill="1" applyBorder="1" applyAlignment="1">
      <alignment wrapText="1"/>
    </xf>
    <xf numFmtId="0" fontId="18" fillId="2" borderId="15" xfId="0" applyFont="1" applyFill="1" applyBorder="1"/>
    <xf numFmtId="0" fontId="6" fillId="2" borderId="78" xfId="0" applyFont="1" applyFill="1" applyBorder="1" applyAlignment="1">
      <alignment wrapText="1"/>
    </xf>
    <xf numFmtId="0" fontId="18" fillId="2" borderId="31" xfId="0" applyFont="1" applyFill="1" applyBorder="1"/>
    <xf numFmtId="0" fontId="18" fillId="2" borderId="16" xfId="0" applyFont="1" applyFill="1" applyBorder="1"/>
    <xf numFmtId="0" fontId="6" fillId="4" borderId="7" xfId="0" applyFont="1" applyFill="1" applyBorder="1" applyAlignment="1">
      <alignment vertical="center" wrapText="1"/>
    </xf>
    <xf numFmtId="0" fontId="18" fillId="0" borderId="41" xfId="0" applyFont="1" applyFill="1" applyBorder="1"/>
    <xf numFmtId="0" fontId="6" fillId="4" borderId="79" xfId="0" applyFont="1" applyFill="1" applyBorder="1" applyAlignment="1">
      <alignment wrapText="1"/>
    </xf>
    <xf numFmtId="0" fontId="18" fillId="0" borderId="42" xfId="0" applyFont="1" applyFill="1" applyBorder="1"/>
    <xf numFmtId="0" fontId="18" fillId="0" borderId="43" xfId="0" applyFont="1" applyFill="1" applyBorder="1"/>
    <xf numFmtId="0" fontId="26" fillId="2" borderId="23" xfId="0" applyFont="1" applyFill="1" applyBorder="1" applyAlignment="1">
      <alignment wrapText="1"/>
    </xf>
    <xf numFmtId="0" fontId="18" fillId="2" borderId="24" xfId="0" applyFont="1" applyFill="1" applyBorder="1" applyAlignment="1">
      <alignment horizontal="right"/>
    </xf>
    <xf numFmtId="0" fontId="18" fillId="2" borderId="25" xfId="0" applyFont="1" applyFill="1" applyBorder="1"/>
    <xf numFmtId="0" fontId="6" fillId="4" borderId="10" xfId="0" applyFont="1" applyFill="1" applyBorder="1" applyAlignment="1">
      <alignment vertical="center" wrapText="1"/>
    </xf>
    <xf numFmtId="0" fontId="18" fillId="0" borderId="4" xfId="0" applyFont="1" applyFill="1" applyBorder="1"/>
    <xf numFmtId="0" fontId="11" fillId="3" borderId="38" xfId="0" applyFont="1" applyFill="1" applyBorder="1" applyAlignment="1">
      <alignment wrapText="1"/>
    </xf>
    <xf numFmtId="0" fontId="18" fillId="3" borderId="41" xfId="0" applyFont="1" applyFill="1" applyBorder="1"/>
    <xf numFmtId="0" fontId="6" fillId="3" borderId="78" xfId="0" applyFont="1" applyFill="1" applyBorder="1" applyAlignment="1">
      <alignment wrapText="1"/>
    </xf>
    <xf numFmtId="0" fontId="18" fillId="3" borderId="42" xfId="0" applyFont="1" applyFill="1" applyBorder="1"/>
    <xf numFmtId="0" fontId="18" fillId="3" borderId="43" xfId="0" applyFont="1" applyFill="1" applyBorder="1"/>
    <xf numFmtId="0" fontId="18" fillId="4" borderId="11" xfId="0" applyFont="1" applyFill="1" applyBorder="1"/>
    <xf numFmtId="0" fontId="18" fillId="4" borderId="12" xfId="0" applyFont="1" applyFill="1" applyBorder="1"/>
    <xf numFmtId="0" fontId="6" fillId="3" borderId="23" xfId="0" applyFont="1" applyFill="1" applyBorder="1" applyAlignment="1">
      <alignment wrapText="1"/>
    </xf>
    <xf numFmtId="0" fontId="18" fillId="3" borderId="24" xfId="0" applyFont="1" applyFill="1" applyBorder="1"/>
    <xf numFmtId="0" fontId="18" fillId="3" borderId="25" xfId="0" applyFont="1" applyFill="1" applyBorder="1"/>
    <xf numFmtId="0" fontId="11" fillId="0" borderId="10" xfId="0" applyFont="1" applyBorder="1"/>
    <xf numFmtId="0" fontId="11" fillId="2" borderId="23" xfId="0" applyFont="1" applyFill="1" applyBorder="1"/>
    <xf numFmtId="0" fontId="18" fillId="2" borderId="35" xfId="0" applyFont="1" applyFill="1" applyBorder="1"/>
    <xf numFmtId="0" fontId="18" fillId="2" borderId="24" xfId="0" applyFont="1" applyFill="1" applyBorder="1"/>
    <xf numFmtId="0" fontId="6" fillId="4" borderId="11" xfId="0" applyFont="1" applyFill="1" applyBorder="1" applyAlignment="1">
      <alignment vertical="center" wrapText="1"/>
    </xf>
    <xf numFmtId="0" fontId="26" fillId="2" borderId="15" xfId="0" applyFont="1" applyFill="1" applyBorder="1" applyAlignment="1">
      <alignment wrapText="1"/>
    </xf>
    <xf numFmtId="0" fontId="18" fillId="0" borderId="12" xfId="0" applyFont="1" applyFill="1" applyBorder="1"/>
    <xf numFmtId="0" fontId="43" fillId="2" borderId="43" xfId="0" applyFont="1" applyFill="1" applyBorder="1"/>
    <xf numFmtId="0" fontId="43" fillId="2" borderId="42" xfId="0" applyFont="1" applyFill="1" applyBorder="1"/>
    <xf numFmtId="0" fontId="43" fillId="2" borderId="41" xfId="0" applyFont="1" applyFill="1" applyBorder="1"/>
    <xf numFmtId="0" fontId="44" fillId="2" borderId="78" xfId="0" applyFont="1" applyFill="1" applyBorder="1" applyAlignment="1">
      <alignment wrapText="1"/>
    </xf>
    <xf numFmtId="0" fontId="44" fillId="2" borderId="38" xfId="0" applyFont="1" applyFill="1" applyBorder="1" applyAlignment="1">
      <alignment wrapText="1"/>
    </xf>
    <xf numFmtId="0" fontId="18" fillId="4" borderId="4" xfId="0" applyFont="1" applyFill="1" applyBorder="1"/>
    <xf numFmtId="0" fontId="6" fillId="0" borderId="10" xfId="0" applyFont="1" applyFill="1" applyBorder="1" applyAlignment="1">
      <alignment vertical="center" wrapText="1"/>
    </xf>
    <xf numFmtId="0" fontId="26" fillId="2" borderId="24" xfId="0" applyFont="1" applyFill="1" applyBorder="1" applyAlignment="1">
      <alignment horizontal="left"/>
    </xf>
    <xf numFmtId="0" fontId="18" fillId="2" borderId="47" xfId="0" applyFont="1" applyFill="1" applyBorder="1"/>
    <xf numFmtId="0" fontId="26" fillId="0" borderId="23" xfId="0" applyFont="1" applyFill="1" applyBorder="1" applyAlignment="1">
      <alignment wrapText="1"/>
    </xf>
    <xf numFmtId="0" fontId="18" fillId="3" borderId="24" xfId="0" applyFont="1" applyFill="1" applyBorder="1" applyAlignment="1">
      <alignment wrapText="1"/>
    </xf>
    <xf numFmtId="0" fontId="6" fillId="0" borderId="78" xfId="0" applyFont="1" applyFill="1" applyBorder="1" applyAlignment="1">
      <alignment wrapText="1"/>
    </xf>
    <xf numFmtId="0" fontId="18" fillId="2" borderId="43" xfId="0" applyFont="1" applyFill="1" applyBorder="1"/>
    <xf numFmtId="0" fontId="18" fillId="2" borderId="42" xfId="0" applyFont="1" applyFill="1" applyBorder="1"/>
    <xf numFmtId="0" fontId="18" fillId="2" borderId="41" xfId="0" applyFont="1" applyFill="1" applyBorder="1"/>
    <xf numFmtId="0" fontId="26" fillId="2" borderId="38" xfId="0" applyFont="1" applyFill="1" applyBorder="1" applyAlignment="1">
      <alignment wrapText="1"/>
    </xf>
    <xf numFmtId="0" fontId="6" fillId="4" borderId="80" xfId="0" applyFont="1" applyFill="1" applyBorder="1" applyAlignment="1">
      <alignment wrapText="1"/>
    </xf>
    <xf numFmtId="0" fontId="18" fillId="0" borderId="25" xfId="0" applyFont="1" applyFill="1" applyBorder="1"/>
    <xf numFmtId="0" fontId="18" fillId="0" borderId="24" xfId="0" applyFont="1" applyFill="1" applyBorder="1"/>
    <xf numFmtId="0" fontId="6" fillId="0" borderId="23" xfId="0" applyFont="1" applyFill="1" applyBorder="1" applyAlignment="1">
      <alignment wrapText="1"/>
    </xf>
    <xf numFmtId="0" fontId="6" fillId="0" borderId="79" xfId="0" applyFont="1" applyFill="1" applyBorder="1" applyAlignment="1">
      <alignment wrapText="1"/>
    </xf>
    <xf numFmtId="0" fontId="18" fillId="0" borderId="16" xfId="0" applyFont="1" applyFill="1" applyBorder="1"/>
    <xf numFmtId="0" fontId="18" fillId="0" borderId="31" xfId="0" applyFont="1" applyFill="1" applyBorder="1"/>
    <xf numFmtId="0" fontId="18" fillId="0" borderId="15" xfId="0" applyFont="1" applyFill="1" applyBorder="1"/>
    <xf numFmtId="0" fontId="45" fillId="0" borderId="23" xfId="0" applyFont="1" applyFill="1" applyBorder="1" applyAlignment="1">
      <alignment vertical="center" wrapText="1"/>
    </xf>
    <xf numFmtId="0" fontId="11" fillId="0" borderId="38" xfId="0" applyFont="1" applyFill="1" applyBorder="1" applyAlignment="1">
      <alignment wrapText="1"/>
    </xf>
    <xf numFmtId="0" fontId="6" fillId="0" borderId="60" xfId="0" applyFont="1" applyFill="1" applyBorder="1" applyAlignment="1">
      <alignment wrapText="1"/>
    </xf>
    <xf numFmtId="0" fontId="18" fillId="0" borderId="24" xfId="0" applyFont="1" applyFill="1" applyBorder="1" applyAlignment="1">
      <alignment horizontal="right"/>
    </xf>
    <xf numFmtId="0" fontId="6" fillId="0" borderId="76" xfId="0" applyFont="1" applyFill="1" applyBorder="1" applyAlignment="1">
      <alignment wrapText="1"/>
    </xf>
    <xf numFmtId="0" fontId="45" fillId="0" borderId="2" xfId="0" applyFont="1" applyFill="1" applyBorder="1" applyAlignment="1">
      <alignment vertical="center" wrapText="1"/>
    </xf>
    <xf numFmtId="0" fontId="18" fillId="0" borderId="35" xfId="0" applyFont="1" applyFill="1" applyBorder="1"/>
    <xf numFmtId="0" fontId="5" fillId="0" borderId="25" xfId="0" applyFont="1" applyFill="1" applyBorder="1"/>
    <xf numFmtId="0" fontId="5" fillId="0" borderId="35" xfId="0" applyFont="1" applyFill="1" applyBorder="1"/>
    <xf numFmtId="0" fontId="5" fillId="0" borderId="24" xfId="0" applyFont="1" applyFill="1" applyBorder="1"/>
    <xf numFmtId="0" fontId="7" fillId="0" borderId="23" xfId="0" applyFont="1" applyFill="1" applyBorder="1" applyAlignment="1">
      <alignment wrapText="1"/>
    </xf>
    <xf numFmtId="0" fontId="18" fillId="3" borderId="47" xfId="0" applyFont="1" applyFill="1" applyBorder="1"/>
    <xf numFmtId="0" fontId="18" fillId="2" borderId="1" xfId="0" applyFont="1" applyFill="1" applyBorder="1"/>
    <xf numFmtId="0" fontId="6" fillId="2" borderId="13" xfId="0" applyFont="1" applyFill="1" applyBorder="1" applyAlignment="1">
      <alignment wrapText="1"/>
    </xf>
    <xf numFmtId="0" fontId="6" fillId="2" borderId="1" xfId="0" applyFont="1" applyFill="1" applyBorder="1" applyAlignment="1">
      <alignment vertical="center" wrapText="1"/>
    </xf>
    <xf numFmtId="0" fontId="6" fillId="2" borderId="15" xfId="0" applyFont="1" applyFill="1" applyBorder="1" applyAlignment="1">
      <alignment vertical="center" wrapText="1"/>
    </xf>
    <xf numFmtId="0" fontId="18" fillId="4" borderId="77" xfId="0" applyFont="1" applyFill="1" applyBorder="1"/>
    <xf numFmtId="0" fontId="6" fillId="3" borderId="76" xfId="0" applyFont="1" applyFill="1" applyBorder="1" applyAlignment="1">
      <alignment wrapText="1"/>
    </xf>
    <xf numFmtId="0" fontId="11" fillId="3" borderId="25" xfId="0" applyFont="1" applyFill="1" applyBorder="1"/>
    <xf numFmtId="0" fontId="11" fillId="3" borderId="24" xfId="0" applyFont="1" applyFill="1" applyBorder="1"/>
    <xf numFmtId="0" fontId="11" fillId="3" borderId="43" xfId="0" applyFont="1" applyFill="1" applyBorder="1"/>
    <xf numFmtId="0" fontId="11" fillId="3" borderId="45" xfId="0" applyFont="1" applyFill="1" applyBorder="1"/>
    <xf numFmtId="0" fontId="11" fillId="3" borderId="41" xfId="0" applyFont="1" applyFill="1" applyBorder="1"/>
    <xf numFmtId="0" fontId="46" fillId="0" borderId="81" xfId="0" applyNumberFormat="1" applyFont="1" applyFill="1" applyBorder="1" applyAlignment="1"/>
    <xf numFmtId="3" fontId="46" fillId="0" borderId="82" xfId="0" applyNumberFormat="1" applyFont="1" applyFill="1" applyBorder="1" applyAlignment="1">
      <alignment horizontal="right" vertical="center" wrapText="1"/>
    </xf>
    <xf numFmtId="3" fontId="46" fillId="0" borderId="83" xfId="0" applyNumberFormat="1" applyFont="1" applyFill="1" applyBorder="1" applyAlignment="1">
      <alignment horizontal="right" vertical="center" wrapText="1"/>
    </xf>
    <xf numFmtId="49" fontId="47" fillId="0" borderId="84" xfId="0" applyNumberFormat="1" applyFont="1" applyFill="1" applyBorder="1" applyAlignment="1">
      <alignment wrapText="1"/>
    </xf>
    <xf numFmtId="3" fontId="46" fillId="0" borderId="85" xfId="0" applyNumberFormat="1" applyFont="1" applyFill="1" applyBorder="1" applyAlignment="1"/>
    <xf numFmtId="3" fontId="46" fillId="0" borderId="86" xfId="0" applyNumberFormat="1" applyFont="1" applyFill="1" applyBorder="1" applyAlignment="1">
      <alignment horizontal="right" vertical="center" wrapText="1"/>
    </xf>
    <xf numFmtId="3" fontId="46" fillId="0" borderId="87" xfId="0" applyNumberFormat="1" applyFont="1" applyFill="1" applyBorder="1" applyAlignment="1">
      <alignment horizontal="right" vertical="center" wrapText="1"/>
    </xf>
    <xf numFmtId="49" fontId="47" fillId="0" borderId="88" xfId="0" applyNumberFormat="1" applyFont="1" applyFill="1" applyBorder="1" applyAlignment="1">
      <alignment wrapText="1"/>
    </xf>
    <xf numFmtId="3" fontId="46" fillId="0" borderId="89" xfId="0" applyNumberFormat="1" applyFont="1" applyFill="1" applyBorder="1" applyAlignment="1">
      <alignment horizontal="right" vertical="center" wrapText="1"/>
    </xf>
    <xf numFmtId="3" fontId="46" fillId="0" borderId="90" xfId="0" applyNumberFormat="1" applyFont="1" applyFill="1" applyBorder="1" applyAlignment="1">
      <alignment horizontal="right" vertical="center" wrapText="1"/>
    </xf>
    <xf numFmtId="49" fontId="47" fillId="0" borderId="84" xfId="0" applyNumberFormat="1" applyFont="1" applyFill="1" applyBorder="1" applyAlignment="1">
      <alignment vertical="center" wrapText="1"/>
    </xf>
    <xf numFmtId="3" fontId="46" fillId="0" borderId="91" xfId="0" applyNumberFormat="1" applyFont="1" applyFill="1" applyBorder="1" applyAlignment="1">
      <alignment horizontal="right" vertical="center" wrapText="1"/>
    </xf>
    <xf numFmtId="0" fontId="46" fillId="0" borderId="92" xfId="0" applyNumberFormat="1" applyFont="1" applyFill="1" applyBorder="1" applyAlignment="1"/>
    <xf numFmtId="49" fontId="48" fillId="0" borderId="88" xfId="0" applyNumberFormat="1" applyFont="1" applyFill="1" applyBorder="1" applyAlignment="1">
      <alignment wrapText="1"/>
    </xf>
    <xf numFmtId="0" fontId="46" fillId="0" borderId="85" xfId="0" applyNumberFormat="1" applyFont="1" applyFill="1" applyBorder="1" applyAlignment="1"/>
    <xf numFmtId="3" fontId="46" fillId="0" borderId="93" xfId="0" applyNumberFormat="1" applyFont="1" applyFill="1" applyBorder="1" applyAlignment="1">
      <alignment horizontal="right" vertical="center" wrapText="1"/>
    </xf>
    <xf numFmtId="3" fontId="46" fillId="0" borderId="94" xfId="0" applyNumberFormat="1" applyFont="1" applyFill="1" applyBorder="1" applyAlignment="1">
      <alignment horizontal="right" vertical="center" wrapText="1"/>
    </xf>
    <xf numFmtId="0" fontId="1" fillId="0" borderId="1" xfId="0" applyFont="1" applyFill="1" applyBorder="1"/>
    <xf numFmtId="0" fontId="1" fillId="4" borderId="1" xfId="0" applyFont="1" applyFill="1" applyBorder="1"/>
    <xf numFmtId="0" fontId="49" fillId="4" borderId="1" xfId="0" applyFont="1" applyFill="1" applyBorder="1" applyAlignment="1">
      <alignment wrapText="1"/>
    </xf>
    <xf numFmtId="0" fontId="1" fillId="0" borderId="11" xfId="0" applyFont="1" applyFill="1" applyBorder="1"/>
    <xf numFmtId="0" fontId="1" fillId="4" borderId="12" xfId="0" applyFont="1" applyFill="1" applyBorder="1"/>
    <xf numFmtId="0" fontId="1" fillId="4" borderId="11" xfId="0" applyFont="1" applyFill="1" applyBorder="1"/>
    <xf numFmtId="0" fontId="1" fillId="4" borderId="60" xfId="0" applyFont="1" applyFill="1" applyBorder="1"/>
    <xf numFmtId="0" fontId="49" fillId="4" borderId="11" xfId="0" applyFont="1" applyFill="1" applyBorder="1" applyAlignment="1">
      <alignment vertical="center" wrapText="1"/>
    </xf>
    <xf numFmtId="0" fontId="1" fillId="3" borderId="24" xfId="0" applyFont="1" applyFill="1" applyBorder="1"/>
    <xf numFmtId="0" fontId="1" fillId="3" borderId="35" xfId="0" applyFont="1" applyFill="1" applyBorder="1"/>
    <xf numFmtId="0" fontId="49" fillId="3" borderId="24" xfId="0" applyFont="1" applyFill="1" applyBorder="1" applyAlignment="1">
      <alignment wrapText="1"/>
    </xf>
    <xf numFmtId="0" fontId="40" fillId="3" borderId="41" xfId="0" applyFont="1" applyFill="1" applyBorder="1" applyAlignment="1">
      <alignment wrapText="1"/>
    </xf>
    <xf numFmtId="0" fontId="1" fillId="0" borderId="41" xfId="0" applyFont="1" applyFill="1" applyBorder="1"/>
    <xf numFmtId="0" fontId="1" fillId="0" borderId="102" xfId="0" applyFont="1" applyFill="1" applyBorder="1"/>
    <xf numFmtId="0" fontId="49" fillId="4" borderId="79" xfId="0" applyFont="1" applyFill="1" applyBorder="1" applyAlignment="1">
      <alignment wrapText="1"/>
    </xf>
    <xf numFmtId="0" fontId="1" fillId="0" borderId="8" xfId="0" applyFont="1" applyFill="1" applyBorder="1"/>
    <xf numFmtId="0" fontId="49" fillId="4" borderId="11" xfId="0" applyFont="1" applyFill="1" applyBorder="1" applyAlignment="1">
      <alignment wrapText="1"/>
    </xf>
    <xf numFmtId="0" fontId="1" fillId="2" borderId="11" xfId="0" applyFont="1" applyFill="1" applyBorder="1"/>
    <xf numFmtId="0" fontId="1" fillId="2" borderId="60" xfId="0" applyFont="1" applyFill="1" applyBorder="1"/>
    <xf numFmtId="0" fontId="49" fillId="2" borderId="13" xfId="0" applyFont="1" applyFill="1" applyBorder="1" applyAlignment="1">
      <alignment wrapText="1"/>
    </xf>
    <xf numFmtId="0" fontId="1" fillId="2" borderId="15" xfId="0" applyFont="1" applyFill="1" applyBorder="1"/>
    <xf numFmtId="0" fontId="50" fillId="2" borderId="24" xfId="0" applyFont="1" applyFill="1" applyBorder="1" applyAlignment="1">
      <alignment wrapText="1"/>
    </xf>
    <xf numFmtId="0" fontId="1" fillId="0" borderId="13" xfId="0" applyFont="1" applyFill="1" applyBorder="1"/>
    <xf numFmtId="0" fontId="49" fillId="4" borderId="13" xfId="0" applyFont="1" applyFill="1" applyBorder="1" applyAlignment="1">
      <alignment wrapText="1"/>
    </xf>
    <xf numFmtId="0" fontId="1" fillId="2" borderId="24" xfId="0" applyFont="1" applyFill="1" applyBorder="1"/>
    <xf numFmtId="0" fontId="1" fillId="2" borderId="76" xfId="0" applyFont="1" applyFill="1" applyBorder="1"/>
    <xf numFmtId="0" fontId="51" fillId="2" borderId="15" xfId="0" applyFont="1" applyFill="1" applyBorder="1" applyAlignment="1">
      <alignment wrapText="1"/>
    </xf>
    <xf numFmtId="0" fontId="1" fillId="0" borderId="79" xfId="0" applyFont="1" applyFill="1" applyBorder="1"/>
    <xf numFmtId="0" fontId="1" fillId="2" borderId="78" xfId="0" applyFont="1" applyFill="1" applyBorder="1"/>
    <xf numFmtId="0" fontId="1" fillId="0" borderId="60" xfId="0" applyFont="1" applyFill="1" applyBorder="1"/>
    <xf numFmtId="0" fontId="1" fillId="2" borderId="24" xfId="0" applyFont="1" applyFill="1" applyBorder="1" applyAlignment="1">
      <alignment horizontal="right"/>
    </xf>
    <xf numFmtId="0" fontId="1" fillId="2" borderId="76" xfId="0" applyFont="1" applyFill="1" applyBorder="1" applyAlignment="1">
      <alignment horizontal="right"/>
    </xf>
    <xf numFmtId="0" fontId="49" fillId="2" borderId="76" xfId="0" applyFont="1" applyFill="1" applyBorder="1" applyAlignment="1">
      <alignment wrapText="1"/>
    </xf>
    <xf numFmtId="0" fontId="1" fillId="0" borderId="42" xfId="0" applyFont="1" applyFill="1" applyBorder="1"/>
    <xf numFmtId="0" fontId="1" fillId="2" borderId="31" xfId="0" applyFont="1" applyFill="1" applyBorder="1"/>
    <xf numFmtId="0" fontId="49" fillId="2" borderId="78" xfId="0" applyFont="1" applyFill="1" applyBorder="1" applyAlignment="1">
      <alignment wrapText="1"/>
    </xf>
    <xf numFmtId="0" fontId="1" fillId="0" borderId="18" xfId="0" applyFont="1" applyFill="1" applyBorder="1"/>
    <xf numFmtId="0" fontId="1" fillId="0" borderId="77" xfId="0" applyFont="1" applyFill="1" applyBorder="1"/>
    <xf numFmtId="0" fontId="49" fillId="4" borderId="60" xfId="0" applyFont="1" applyFill="1" applyBorder="1" applyAlignment="1">
      <alignment wrapText="1"/>
    </xf>
    <xf numFmtId="0" fontId="52" fillId="2" borderId="24" xfId="0" applyFont="1" applyFill="1" applyBorder="1"/>
    <xf numFmtId="0" fontId="52" fillId="2" borderId="35" xfId="0" applyFont="1" applyFill="1" applyBorder="1"/>
    <xf numFmtId="0" fontId="49" fillId="2" borderId="103" xfId="0" applyFont="1" applyFill="1" applyBorder="1" applyAlignment="1">
      <alignment wrapText="1"/>
    </xf>
    <xf numFmtId="0" fontId="52" fillId="2" borderId="13" xfId="0" applyFont="1" applyFill="1" applyBorder="1"/>
    <xf numFmtId="0" fontId="51" fillId="2" borderId="24" xfId="0" applyFont="1" applyFill="1" applyBorder="1" applyAlignment="1">
      <alignment wrapText="1"/>
    </xf>
    <xf numFmtId="0" fontId="26" fillId="2" borderId="23" xfId="0" applyFont="1" applyFill="1" applyBorder="1" applyAlignment="1">
      <alignment vertical="center" wrapText="1"/>
    </xf>
    <xf numFmtId="0" fontId="18" fillId="2" borderId="15" xfId="0" applyFont="1" applyFill="1" applyBorder="1" applyAlignment="1">
      <alignment horizontal="right"/>
    </xf>
    <xf numFmtId="0" fontId="18" fillId="0" borderId="3" xfId="0" applyFont="1" applyFill="1" applyBorder="1"/>
    <xf numFmtId="0" fontId="18" fillId="0" borderId="5" xfId="0" applyFont="1" applyFill="1" applyBorder="1"/>
    <xf numFmtId="0" fontId="6" fillId="4" borderId="13" xfId="0" applyFont="1" applyFill="1" applyBorder="1" applyAlignment="1">
      <alignment wrapText="1"/>
    </xf>
    <xf numFmtId="0" fontId="6" fillId="4" borderId="2" xfId="0" applyFont="1" applyFill="1" applyBorder="1" applyAlignment="1">
      <alignment vertical="center" wrapText="1"/>
    </xf>
    <xf numFmtId="0" fontId="53" fillId="2" borderId="2" xfId="0" applyFont="1" applyFill="1" applyBorder="1" applyAlignment="1">
      <alignment wrapText="1"/>
    </xf>
    <xf numFmtId="0" fontId="11" fillId="0" borderId="4" xfId="0" applyFont="1" applyFill="1" applyBorder="1"/>
    <xf numFmtId="0" fontId="11" fillId="4" borderId="11" xfId="0" applyFont="1" applyFill="1" applyBorder="1"/>
    <xf numFmtId="0" fontId="6" fillId="4" borderId="78" xfId="0" applyFont="1" applyFill="1" applyBorder="1" applyAlignment="1">
      <alignment wrapText="1"/>
    </xf>
    <xf numFmtId="0" fontId="18" fillId="0" borderId="8" xfId="0" applyFont="1" applyFill="1" applyBorder="1"/>
    <xf numFmtId="0" fontId="18" fillId="4" borderId="8" xfId="0" applyFont="1" applyFill="1" applyBorder="1"/>
    <xf numFmtId="0" fontId="6" fillId="4" borderId="8" xfId="0" applyFont="1" applyFill="1" applyBorder="1" applyAlignment="1">
      <alignment vertical="center" wrapText="1"/>
    </xf>
    <xf numFmtId="0" fontId="18" fillId="3" borderId="15" xfId="0" applyFont="1" applyFill="1" applyBorder="1"/>
    <xf numFmtId="0" fontId="11" fillId="3" borderId="15" xfId="0" applyFont="1" applyFill="1" applyBorder="1" applyAlignment="1">
      <alignment wrapText="1"/>
    </xf>
    <xf numFmtId="0" fontId="54" fillId="0" borderId="4" xfId="0" applyFont="1" applyFill="1" applyBorder="1"/>
    <xf numFmtId="0" fontId="54" fillId="0" borderId="11" xfId="0" applyFont="1" applyFill="1" applyBorder="1"/>
    <xf numFmtId="0" fontId="55" fillId="4" borderId="60" xfId="0" applyFont="1" applyFill="1" applyBorder="1" applyAlignment="1">
      <alignment wrapText="1"/>
    </xf>
    <xf numFmtId="0" fontId="55" fillId="4" borderId="10" xfId="0" applyFont="1" applyFill="1" applyBorder="1" applyAlignment="1">
      <alignment vertical="center" wrapText="1"/>
    </xf>
    <xf numFmtId="0" fontId="54" fillId="2" borderId="25" xfId="0" applyFont="1" applyFill="1" applyBorder="1"/>
    <xf numFmtId="0" fontId="54" fillId="2" borderId="24" xfId="0" applyFont="1" applyFill="1" applyBorder="1"/>
    <xf numFmtId="0" fontId="55" fillId="2" borderId="76" xfId="0" applyFont="1" applyFill="1" applyBorder="1" applyAlignment="1">
      <alignment wrapText="1"/>
    </xf>
    <xf numFmtId="0" fontId="55" fillId="2" borderId="23" xfId="0" applyFont="1" applyFill="1" applyBorder="1" applyAlignment="1">
      <alignment vertical="center" wrapText="1"/>
    </xf>
    <xf numFmtId="0" fontId="6" fillId="2" borderId="38" xfId="0" applyFont="1" applyFill="1" applyBorder="1" applyAlignment="1">
      <alignment vertical="center" wrapText="1"/>
    </xf>
    <xf numFmtId="0" fontId="6" fillId="2" borderId="23" xfId="0" applyFont="1" applyFill="1" applyBorder="1" applyAlignment="1">
      <alignment vertical="center" wrapText="1"/>
    </xf>
    <xf numFmtId="0" fontId="18" fillId="0" borderId="9" xfId="0" applyFont="1" applyFill="1" applyBorder="1"/>
    <xf numFmtId="0" fontId="18" fillId="3" borderId="46" xfId="0" applyFont="1" applyFill="1" applyBorder="1"/>
    <xf numFmtId="0" fontId="18" fillId="3" borderId="45" xfId="0" applyFont="1" applyFill="1" applyBorder="1"/>
    <xf numFmtId="0" fontId="6" fillId="4" borderId="102" xfId="0" applyFont="1" applyFill="1" applyBorder="1" applyAlignment="1">
      <alignment wrapText="1"/>
    </xf>
    <xf numFmtId="0" fontId="5" fillId="0" borderId="0" xfId="0" applyFont="1" applyFill="1" applyAlignment="1">
      <alignment wrapText="1"/>
    </xf>
    <xf numFmtId="167" fontId="5" fillId="4" borderId="3" xfId="0" applyNumberFormat="1" applyFont="1" applyFill="1" applyBorder="1" applyAlignment="1"/>
    <xf numFmtId="167" fontId="5" fillId="0" borderId="4" xfId="0" applyNumberFormat="1" applyFont="1" applyFill="1" applyBorder="1" applyAlignment="1"/>
    <xf numFmtId="167" fontId="6" fillId="3" borderId="3" xfId="0" applyNumberFormat="1" applyFont="1" applyFill="1" applyBorder="1" applyAlignment="1"/>
    <xf numFmtId="9" fontId="5" fillId="5" borderId="15" xfId="6" applyFont="1" applyFill="1" applyBorder="1" applyAlignment="1">
      <alignment horizontal="right"/>
    </xf>
    <xf numFmtId="9" fontId="5" fillId="5" borderId="16" xfId="6" applyFont="1" applyFill="1" applyBorder="1" applyAlignment="1">
      <alignment horizontal="right"/>
    </xf>
    <xf numFmtId="166" fontId="5" fillId="0" borderId="1" xfId="0" applyNumberFormat="1" applyFont="1" applyFill="1" applyBorder="1" applyAlignment="1">
      <alignment horizontal="right"/>
    </xf>
    <xf numFmtId="0" fontId="5" fillId="5" borderId="3" xfId="0" applyFont="1" applyFill="1" applyBorder="1" applyAlignment="1">
      <alignment horizontal="right"/>
    </xf>
    <xf numFmtId="165" fontId="5" fillId="0" borderId="1" xfId="0" applyNumberFormat="1" applyFont="1" applyFill="1" applyBorder="1" applyAlignment="1">
      <alignment horizontal="right" vertical="center" wrapText="1"/>
    </xf>
    <xf numFmtId="165" fontId="5" fillId="0" borderId="3" xfId="0" applyNumberFormat="1" applyFont="1" applyFill="1" applyBorder="1" applyAlignment="1">
      <alignment horizontal="right" vertical="center" wrapText="1"/>
    </xf>
    <xf numFmtId="165" fontId="5" fillId="5" borderId="1" xfId="6" applyNumberFormat="1" applyFont="1" applyFill="1" applyBorder="1" applyAlignment="1">
      <alignment horizontal="right"/>
    </xf>
    <xf numFmtId="165" fontId="5" fillId="5" borderId="3" xfId="6" applyNumberFormat="1" applyFont="1" applyFill="1" applyBorder="1" applyAlignment="1">
      <alignment horizontal="right"/>
    </xf>
    <xf numFmtId="165" fontId="5" fillId="0" borderId="1" xfId="6" applyNumberFormat="1" applyFont="1" applyFill="1" applyBorder="1" applyAlignment="1">
      <alignment horizontal="right"/>
    </xf>
    <xf numFmtId="165" fontId="5" fillId="0" borderId="3" xfId="6" applyNumberFormat="1" applyFont="1" applyFill="1" applyBorder="1" applyAlignment="1">
      <alignment horizontal="right"/>
    </xf>
    <xf numFmtId="165" fontId="5" fillId="0" borderId="11" xfId="6" applyNumberFormat="1" applyFont="1" applyFill="1" applyBorder="1" applyAlignment="1">
      <alignment horizontal="right"/>
    </xf>
    <xf numFmtId="165" fontId="5" fillId="0" borderId="4" xfId="6" applyNumberFormat="1" applyFont="1" applyFill="1" applyBorder="1" applyAlignment="1">
      <alignment horizontal="right"/>
    </xf>
    <xf numFmtId="0" fontId="6" fillId="0" borderId="0" xfId="0" applyFont="1" applyFill="1" applyBorder="1" applyAlignment="1">
      <alignment wrapText="1"/>
    </xf>
    <xf numFmtId="0" fontId="6" fillId="0" borderId="0" xfId="0" applyNumberFormat="1" applyFont="1" applyFill="1" applyBorder="1" applyAlignment="1">
      <alignment horizontal="right" wrapText="1"/>
    </xf>
    <xf numFmtId="3" fontId="5" fillId="3" borderId="1" xfId="0" applyNumberFormat="1" applyFont="1" applyFill="1" applyBorder="1" applyAlignment="1">
      <alignment horizontal="right" wrapText="1"/>
    </xf>
    <xf numFmtId="3" fontId="5" fillId="3" borderId="3" xfId="0" applyNumberFormat="1" applyFont="1" applyFill="1" applyBorder="1" applyAlignment="1">
      <alignment horizontal="right" wrapText="1"/>
    </xf>
    <xf numFmtId="3" fontId="5" fillId="0" borderId="11" xfId="0" applyNumberFormat="1" applyFont="1" applyFill="1" applyBorder="1" applyAlignment="1">
      <alignment horizontal="right" wrapText="1"/>
    </xf>
    <xf numFmtId="3" fontId="5" fillId="0" borderId="4" xfId="0" applyNumberFormat="1" applyFont="1" applyFill="1" applyBorder="1" applyAlignment="1">
      <alignment horizontal="right" wrapText="1"/>
    </xf>
    <xf numFmtId="0" fontId="56" fillId="0" borderId="2" xfId="0" applyFont="1" applyFill="1" applyBorder="1" applyAlignment="1">
      <alignment wrapText="1"/>
    </xf>
    <xf numFmtId="3" fontId="6" fillId="3" borderId="1" xfId="0" applyNumberFormat="1" applyFont="1" applyFill="1" applyBorder="1" applyAlignment="1"/>
    <xf numFmtId="0" fontId="56" fillId="12" borderId="2" xfId="0" applyFont="1" applyFill="1" applyBorder="1" applyAlignment="1">
      <alignment wrapText="1"/>
    </xf>
    <xf numFmtId="0" fontId="56" fillId="12" borderId="1" xfId="0" applyFont="1" applyFill="1" applyBorder="1" applyAlignment="1">
      <alignment wrapText="1"/>
    </xf>
    <xf numFmtId="0" fontId="56" fillId="12" borderId="3" xfId="0" applyFont="1" applyFill="1" applyBorder="1" applyAlignment="1">
      <alignment wrapText="1"/>
    </xf>
    <xf numFmtId="0" fontId="56" fillId="12" borderId="6" xfId="0" applyFont="1" applyFill="1" applyBorder="1" applyAlignment="1">
      <alignment wrapText="1"/>
    </xf>
    <xf numFmtId="0" fontId="38" fillId="11" borderId="2" xfId="0" applyFont="1" applyFill="1" applyBorder="1" applyAlignment="1">
      <alignment wrapText="1"/>
    </xf>
    <xf numFmtId="0" fontId="39" fillId="11" borderId="1" xfId="0" applyFont="1" applyFill="1" applyBorder="1" applyAlignment="1">
      <alignment horizontal="center" wrapText="1"/>
    </xf>
    <xf numFmtId="3" fontId="39" fillId="11" borderId="3" xfId="0" applyNumberFormat="1" applyFont="1" applyFill="1" applyBorder="1" applyAlignment="1">
      <alignment horizontal="center" wrapText="1"/>
    </xf>
    <xf numFmtId="0" fontId="39" fillId="11" borderId="2" xfId="0" applyFont="1" applyFill="1" applyBorder="1" applyAlignment="1">
      <alignment wrapText="1"/>
    </xf>
    <xf numFmtId="0" fontId="39" fillId="11" borderId="6" xfId="0" applyFont="1" applyFill="1" applyBorder="1" applyAlignment="1">
      <alignment wrapText="1"/>
    </xf>
    <xf numFmtId="0" fontId="39" fillId="11" borderId="3" xfId="0" applyFont="1" applyFill="1" applyBorder="1" applyAlignment="1">
      <alignment horizontal="center" wrapText="1"/>
    </xf>
    <xf numFmtId="0" fontId="38" fillId="11" borderId="1" xfId="0" applyFont="1" applyFill="1" applyBorder="1" applyAlignment="1">
      <alignment wrapText="1"/>
    </xf>
    <xf numFmtId="0" fontId="56" fillId="13" borderId="10" xfId="0" applyFont="1" applyFill="1" applyBorder="1" applyAlignment="1">
      <alignment wrapText="1"/>
    </xf>
    <xf numFmtId="0" fontId="56" fillId="13" borderId="11" xfId="0" applyFont="1" applyFill="1" applyBorder="1" applyAlignment="1">
      <alignment horizontal="center" wrapText="1"/>
    </xf>
    <xf numFmtId="3" fontId="56" fillId="13" borderId="4" xfId="0" applyNumberFormat="1" applyFont="1" applyFill="1" applyBorder="1" applyAlignment="1">
      <alignment horizontal="center" wrapText="1"/>
    </xf>
    <xf numFmtId="0" fontId="56" fillId="13" borderId="21" xfId="0" applyFont="1" applyFill="1" applyBorder="1" applyAlignment="1">
      <alignment wrapText="1"/>
    </xf>
    <xf numFmtId="0" fontId="39" fillId="0" borderId="1" xfId="0" applyFont="1" applyFill="1" applyBorder="1"/>
    <xf numFmtId="0" fontId="39" fillId="11" borderId="3" xfId="0" applyFont="1" applyFill="1" applyBorder="1" applyAlignment="1">
      <alignment wrapText="1"/>
    </xf>
    <xf numFmtId="0" fontId="56" fillId="13" borderId="11" xfId="0" applyFont="1" applyFill="1" applyBorder="1" applyAlignment="1">
      <alignment wrapText="1"/>
    </xf>
    <xf numFmtId="0" fontId="56" fillId="13" borderId="4" xfId="0" applyFont="1" applyFill="1" applyBorder="1" applyAlignment="1">
      <alignment wrapText="1"/>
    </xf>
    <xf numFmtId="0" fontId="39" fillId="11" borderId="1" xfId="0" applyFont="1" applyFill="1" applyBorder="1" applyAlignment="1">
      <alignment vertical="top" wrapText="1"/>
    </xf>
    <xf numFmtId="3" fontId="39" fillId="11" borderId="1" xfId="0" applyNumberFormat="1" applyFont="1" applyFill="1" applyBorder="1" applyAlignment="1">
      <alignment horizontal="right" vertical="center" wrapText="1"/>
    </xf>
    <xf numFmtId="0" fontId="58" fillId="0" borderId="1" xfId="0" applyFont="1" applyFill="1" applyBorder="1" applyAlignment="1">
      <alignment vertical="top" wrapText="1" shrinkToFit="1"/>
    </xf>
    <xf numFmtId="3" fontId="56" fillId="0" borderId="1" xfId="0" applyNumberFormat="1" applyFont="1" applyFill="1" applyBorder="1" applyAlignment="1">
      <alignment wrapText="1"/>
    </xf>
    <xf numFmtId="3" fontId="56" fillId="0" borderId="3" xfId="0" applyNumberFormat="1" applyFont="1" applyFill="1" applyBorder="1" applyAlignment="1">
      <alignment wrapText="1"/>
    </xf>
    <xf numFmtId="0" fontId="56" fillId="0" borderId="6" xfId="0" applyFont="1" applyFill="1" applyBorder="1" applyAlignment="1">
      <alignment wrapText="1"/>
    </xf>
    <xf numFmtId="0" fontId="58" fillId="0" borderId="1" xfId="0" applyFont="1" applyFill="1" applyBorder="1" applyAlignment="1">
      <alignment vertical="top" wrapText="1"/>
    </xf>
    <xf numFmtId="3" fontId="56" fillId="0" borderId="8" xfId="0" applyNumberFormat="1" applyFont="1" applyFill="1" applyBorder="1" applyAlignment="1">
      <alignment wrapText="1"/>
    </xf>
    <xf numFmtId="3" fontId="56" fillId="0" borderId="9" xfId="0" applyNumberFormat="1" applyFont="1" applyFill="1" applyBorder="1" applyAlignment="1">
      <alignment wrapText="1"/>
    </xf>
    <xf numFmtId="0" fontId="56" fillId="0" borderId="72" xfId="0" applyFont="1" applyFill="1" applyBorder="1" applyAlignment="1">
      <alignment wrapText="1"/>
    </xf>
    <xf numFmtId="0" fontId="60" fillId="0" borderId="1" xfId="0" applyFont="1" applyFill="1" applyBorder="1" applyAlignment="1">
      <alignment horizontal="justify" vertical="top"/>
    </xf>
    <xf numFmtId="3" fontId="56" fillId="0" borderId="1" xfId="0" applyNumberFormat="1" applyFont="1" applyFill="1" applyBorder="1" applyAlignment="1">
      <alignment vertical="top" wrapText="1"/>
    </xf>
    <xf numFmtId="0" fontId="56" fillId="0" borderId="2" xfId="0" applyFont="1" applyFill="1" applyBorder="1" applyAlignment="1">
      <alignment vertical="top" wrapText="1"/>
    </xf>
    <xf numFmtId="0" fontId="56" fillId="0" borderId="3" xfId="0" applyFont="1" applyFill="1" applyBorder="1" applyAlignment="1">
      <alignment vertical="top" wrapText="1"/>
    </xf>
    <xf numFmtId="0" fontId="58" fillId="0" borderId="40" xfId="0" applyFont="1" applyFill="1" applyBorder="1" applyAlignment="1">
      <alignment vertical="top" wrapText="1"/>
    </xf>
    <xf numFmtId="3" fontId="56" fillId="0" borderId="8" xfId="0" applyNumberFormat="1" applyFont="1" applyFill="1" applyBorder="1" applyAlignment="1">
      <alignment vertical="top" wrapText="1"/>
    </xf>
    <xf numFmtId="3" fontId="56" fillId="0" borderId="39" xfId="0" applyNumberFormat="1" applyFont="1" applyFill="1" applyBorder="1" applyAlignment="1">
      <alignment vertical="top" wrapText="1"/>
    </xf>
    <xf numFmtId="0" fontId="56" fillId="0" borderId="7" xfId="0" applyFont="1" applyFill="1" applyBorder="1" applyAlignment="1">
      <alignment vertical="top" wrapText="1"/>
    </xf>
    <xf numFmtId="0" fontId="56" fillId="0" borderId="72" xfId="0" applyFont="1" applyFill="1" applyBorder="1" applyAlignment="1">
      <alignment vertical="top" wrapText="1"/>
    </xf>
    <xf numFmtId="3" fontId="56" fillId="13" borderId="11" xfId="0" applyNumberFormat="1" applyFont="1" applyFill="1" applyBorder="1" applyAlignment="1">
      <alignment wrapText="1"/>
    </xf>
    <xf numFmtId="3" fontId="56" fillId="13" borderId="4" xfId="0" applyNumberFormat="1" applyFont="1" applyFill="1" applyBorder="1" applyAlignment="1">
      <alignment wrapText="1"/>
    </xf>
    <xf numFmtId="0" fontId="5"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11" borderId="1" xfId="0" applyFont="1" applyFill="1" applyBorder="1" applyAlignment="1">
      <alignment wrapText="1"/>
    </xf>
    <xf numFmtId="4" fontId="39" fillId="11" borderId="1" xfId="0" applyNumberFormat="1" applyFont="1" applyFill="1" applyBorder="1" applyAlignment="1">
      <alignment wrapText="1"/>
    </xf>
    <xf numFmtId="4" fontId="39" fillId="11" borderId="3" xfId="0" applyNumberFormat="1" applyFont="1" applyFill="1" applyBorder="1" applyAlignment="1">
      <alignment wrapText="1"/>
    </xf>
    <xf numFmtId="0" fontId="38" fillId="11" borderId="7" xfId="0" applyFont="1" applyFill="1" applyBorder="1" applyAlignment="1">
      <alignment wrapText="1"/>
    </xf>
    <xf numFmtId="4" fontId="39" fillId="11" borderId="8" xfId="0" applyNumberFormat="1" applyFont="1" applyFill="1" applyBorder="1" applyAlignment="1">
      <alignment wrapText="1"/>
    </xf>
    <xf numFmtId="4" fontId="39" fillId="11" borderId="9" xfId="0" applyNumberFormat="1" applyFont="1" applyFill="1" applyBorder="1" applyAlignment="1">
      <alignment wrapText="1"/>
    </xf>
    <xf numFmtId="0" fontId="39" fillId="11" borderId="7" xfId="0" applyFont="1" applyFill="1" applyBorder="1" applyAlignment="1">
      <alignment wrapText="1"/>
    </xf>
    <xf numFmtId="0" fontId="39" fillId="11" borderId="72" xfId="0" applyFont="1" applyFill="1" applyBorder="1" applyAlignment="1">
      <alignment wrapText="1"/>
    </xf>
    <xf numFmtId="4" fontId="56" fillId="13" borderId="11" xfId="0" applyNumberFormat="1" applyFont="1" applyFill="1" applyBorder="1" applyAlignment="1">
      <alignment wrapText="1"/>
    </xf>
    <xf numFmtId="0" fontId="61" fillId="14" borderId="1" xfId="0" applyFont="1" applyFill="1" applyBorder="1" applyAlignment="1">
      <alignment wrapText="1"/>
    </xf>
    <xf numFmtId="0" fontId="62" fillId="14" borderId="1" xfId="0" applyFont="1" applyFill="1" applyBorder="1" applyAlignment="1">
      <alignment wrapText="1"/>
    </xf>
    <xf numFmtId="0" fontId="62" fillId="14" borderId="2" xfId="0" applyFont="1" applyFill="1" applyBorder="1" applyAlignment="1">
      <alignment wrapText="1"/>
    </xf>
    <xf numFmtId="0" fontId="62" fillId="14" borderId="6" xfId="0" applyFont="1" applyFill="1" applyBorder="1" applyAlignment="1">
      <alignment wrapText="1"/>
    </xf>
    <xf numFmtId="0" fontId="63" fillId="12" borderId="0" xfId="0" applyFont="1" applyFill="1" applyBorder="1" applyAlignment="1">
      <alignment wrapText="1"/>
    </xf>
    <xf numFmtId="0" fontId="62" fillId="12" borderId="1" xfId="0" applyFont="1" applyFill="1" applyBorder="1" applyAlignment="1">
      <alignment wrapText="1"/>
    </xf>
    <xf numFmtId="0" fontId="62" fillId="12" borderId="3" xfId="0" applyFont="1" applyFill="1" applyBorder="1" applyAlignment="1">
      <alignment wrapText="1"/>
    </xf>
    <xf numFmtId="0" fontId="62" fillId="12" borderId="2" xfId="0" applyFont="1" applyFill="1" applyBorder="1" applyAlignment="1">
      <alignment wrapText="1"/>
    </xf>
    <xf numFmtId="0" fontId="62" fillId="12" borderId="6" xfId="0" applyFont="1" applyFill="1" applyBorder="1" applyAlignment="1">
      <alignment wrapText="1"/>
    </xf>
    <xf numFmtId="0" fontId="64" fillId="11" borderId="2" xfId="0" applyFont="1" applyFill="1" applyBorder="1" applyAlignment="1">
      <alignment wrapText="1"/>
    </xf>
    <xf numFmtId="0" fontId="65" fillId="11" borderId="1" xfId="0" applyFont="1" applyFill="1" applyBorder="1" applyAlignment="1">
      <alignment wrapText="1"/>
    </xf>
    <xf numFmtId="0" fontId="65" fillId="11" borderId="3" xfId="0" applyFont="1" applyFill="1" applyBorder="1" applyAlignment="1">
      <alignment wrapText="1"/>
    </xf>
    <xf numFmtId="0" fontId="64" fillId="0" borderId="1" xfId="0" applyFont="1" applyFill="1" applyBorder="1" applyAlignment="1">
      <alignment horizontal="left" wrapText="1"/>
    </xf>
    <xf numFmtId="0" fontId="64" fillId="0" borderId="3" xfId="0" applyFont="1" applyFill="1" applyBorder="1" applyAlignment="1">
      <alignment horizontal="left" wrapText="1"/>
    </xf>
    <xf numFmtId="0" fontId="64" fillId="11" borderId="1" xfId="0" applyFont="1" applyFill="1" applyBorder="1" applyAlignment="1">
      <alignment wrapText="1"/>
    </xf>
    <xf numFmtId="0" fontId="62" fillId="11" borderId="1" xfId="0" applyFont="1" applyFill="1" applyBorder="1" applyAlignment="1">
      <alignment wrapText="1"/>
    </xf>
    <xf numFmtId="0" fontId="62" fillId="11" borderId="3" xfId="0" applyFont="1" applyFill="1" applyBorder="1" applyAlignment="1">
      <alignment wrapText="1"/>
    </xf>
    <xf numFmtId="0" fontId="65" fillId="11" borderId="2" xfId="0" applyFont="1" applyFill="1" applyBorder="1" applyAlignment="1">
      <alignment wrapText="1"/>
    </xf>
    <xf numFmtId="0" fontId="64" fillId="0" borderId="3" xfId="0" applyFont="1" applyFill="1" applyBorder="1" applyAlignment="1">
      <alignment wrapText="1"/>
    </xf>
    <xf numFmtId="0" fontId="61" fillId="12" borderId="1" xfId="0" applyFont="1" applyFill="1" applyBorder="1" applyAlignment="1">
      <alignment wrapText="1"/>
    </xf>
    <xf numFmtId="0" fontId="64" fillId="0" borderId="1" xfId="0" applyFont="1" applyFill="1" applyBorder="1" applyAlignment="1">
      <alignment wrapText="1"/>
    </xf>
    <xf numFmtId="0" fontId="64" fillId="0" borderId="3" xfId="0" applyFont="1" applyFill="1" applyBorder="1"/>
    <xf numFmtId="0" fontId="65" fillId="11" borderId="34" xfId="0" applyFont="1" applyFill="1" applyBorder="1" applyAlignment="1">
      <alignment wrapText="1"/>
    </xf>
    <xf numFmtId="0" fontId="64" fillId="0" borderId="3" xfId="0" applyFont="1" applyFill="1" applyBorder="1" applyAlignment="1">
      <alignment horizontal="left" vertical="center" wrapText="1"/>
    </xf>
    <xf numFmtId="0" fontId="64" fillId="0" borderId="1" xfId="0" applyFont="1" applyFill="1" applyBorder="1"/>
    <xf numFmtId="0" fontId="65" fillId="0" borderId="0" xfId="0" applyFont="1" applyFill="1" applyBorder="1"/>
    <xf numFmtId="0" fontId="64" fillId="0" borderId="8" xfId="0" applyFont="1" applyFill="1" applyBorder="1" applyAlignment="1">
      <alignment wrapText="1"/>
    </xf>
    <xf numFmtId="0" fontId="61" fillId="13" borderId="1" xfId="0" applyFont="1" applyFill="1" applyBorder="1" applyAlignment="1">
      <alignment wrapText="1"/>
    </xf>
    <xf numFmtId="0" fontId="62" fillId="13" borderId="1" xfId="0" applyFont="1" applyFill="1" applyBorder="1" applyAlignment="1">
      <alignment wrapText="1"/>
    </xf>
    <xf numFmtId="0" fontId="62" fillId="13" borderId="3" xfId="0" applyFont="1" applyFill="1" applyBorder="1" applyAlignment="1">
      <alignment wrapText="1"/>
    </xf>
    <xf numFmtId="0" fontId="62" fillId="13" borderId="34" xfId="0" applyFont="1" applyFill="1" applyBorder="1" applyAlignment="1">
      <alignment wrapText="1"/>
    </xf>
    <xf numFmtId="0" fontId="64" fillId="0" borderId="1" xfId="0" applyFont="1" applyFill="1" applyBorder="1" applyAlignment="1">
      <alignment horizontal="left" vertical="center"/>
    </xf>
    <xf numFmtId="0" fontId="65" fillId="0" borderId="3" xfId="0" applyFont="1" applyFill="1" applyBorder="1" applyAlignment="1">
      <alignment wrapText="1"/>
    </xf>
    <xf numFmtId="0" fontId="62" fillId="13" borderId="27" xfId="0" applyFont="1" applyFill="1" applyBorder="1" applyAlignment="1">
      <alignment wrapText="1"/>
    </xf>
    <xf numFmtId="0" fontId="65" fillId="11" borderId="2" xfId="0" applyFont="1" applyFill="1" applyBorder="1" applyAlignment="1">
      <alignment horizontal="left" wrapText="1"/>
    </xf>
    <xf numFmtId="0" fontId="66" fillId="0" borderId="3" xfId="0" applyFont="1" applyFill="1" applyBorder="1" applyAlignment="1">
      <alignment horizontal="justify" vertical="center" wrapText="1"/>
    </xf>
    <xf numFmtId="0" fontId="66" fillId="0" borderId="3" xfId="0" applyFont="1" applyFill="1" applyBorder="1" applyAlignment="1">
      <alignment wrapText="1"/>
    </xf>
    <xf numFmtId="0" fontId="66" fillId="0" borderId="3" xfId="0" applyFont="1" applyFill="1" applyBorder="1" applyAlignment="1">
      <alignment horizontal="left" vertical="center" wrapText="1"/>
    </xf>
    <xf numFmtId="0" fontId="65" fillId="11" borderId="6" xfId="0" applyFont="1" applyFill="1" applyBorder="1" applyAlignment="1">
      <alignment horizontal="left" wrapText="1"/>
    </xf>
    <xf numFmtId="0" fontId="62" fillId="11" borderId="2" xfId="0" applyFont="1" applyFill="1" applyBorder="1" applyAlignment="1">
      <alignment horizontal="left" wrapText="1"/>
    </xf>
    <xf numFmtId="0" fontId="65" fillId="0" borderId="3" xfId="0" applyFont="1" applyFill="1" applyBorder="1"/>
    <xf numFmtId="0" fontId="64" fillId="0" borderId="0" xfId="0" applyFont="1" applyFill="1" applyBorder="1" applyAlignment="1">
      <alignment wrapText="1"/>
    </xf>
    <xf numFmtId="0" fontId="65" fillId="11" borderId="3" xfId="0" applyFont="1" applyFill="1" applyBorder="1" applyAlignment="1">
      <alignment horizontal="left" wrapText="1"/>
    </xf>
    <xf numFmtId="0" fontId="64" fillId="0" borderId="0" xfId="0" applyFont="1" applyFill="1" applyBorder="1" applyAlignment="1">
      <alignment horizontal="left" vertical="center"/>
    </xf>
    <xf numFmtId="0" fontId="64" fillId="0" borderId="0" xfId="0" applyFont="1" applyFill="1" applyBorder="1"/>
    <xf numFmtId="0" fontId="65" fillId="11" borderId="1" xfId="0" applyFont="1" applyFill="1" applyBorder="1" applyAlignment="1">
      <alignment horizontal="left" wrapText="1"/>
    </xf>
    <xf numFmtId="0" fontId="65" fillId="11" borderId="34" xfId="0" applyFont="1" applyFill="1" applyBorder="1" applyAlignment="1">
      <alignment horizontal="left" wrapText="1"/>
    </xf>
    <xf numFmtId="0" fontId="66" fillId="0" borderId="3" xfId="0" applyFont="1" applyFill="1" applyBorder="1"/>
    <xf numFmtId="0" fontId="65" fillId="11" borderId="3" xfId="0" applyFont="1" applyFill="1" applyBorder="1" applyAlignment="1">
      <alignment horizontal="left"/>
    </xf>
    <xf numFmtId="0" fontId="65" fillId="0" borderId="3" xfId="0" applyFont="1" applyFill="1" applyBorder="1" applyAlignment="1">
      <alignment horizontal="left" vertical="center" wrapText="1"/>
    </xf>
    <xf numFmtId="0" fontId="62" fillId="13" borderId="5" xfId="0" applyFont="1" applyFill="1" applyBorder="1" applyAlignment="1">
      <alignment wrapText="1"/>
    </xf>
    <xf numFmtId="0" fontId="64" fillId="0" borderId="1" xfId="0" applyFont="1" applyFill="1" applyBorder="1" applyAlignment="1">
      <alignment horizontal="left" vertical="center" wrapText="1"/>
    </xf>
    <xf numFmtId="0" fontId="63" fillId="13" borderId="1" xfId="0" applyFont="1" applyFill="1" applyBorder="1"/>
    <xf numFmtId="0" fontId="62" fillId="13" borderId="1" xfId="0" applyFont="1" applyFill="1" applyBorder="1" applyAlignment="1">
      <alignment horizontal="right" wrapText="1"/>
    </xf>
    <xf numFmtId="0" fontId="62" fillId="13" borderId="3" xfId="0" applyFont="1" applyFill="1" applyBorder="1" applyAlignment="1">
      <alignment horizontal="right" wrapText="1"/>
    </xf>
    <xf numFmtId="0" fontId="62" fillId="13" borderId="34" xfId="0" applyFont="1" applyFill="1" applyBorder="1" applyAlignment="1">
      <alignment horizontal="left" wrapText="1"/>
    </xf>
    <xf numFmtId="0" fontId="62" fillId="13" borderId="3" xfId="0" applyFont="1" applyFill="1" applyBorder="1" applyAlignment="1">
      <alignment horizontal="left" wrapText="1"/>
    </xf>
    <xf numFmtId="0" fontId="65" fillId="0" borderId="34" xfId="0" applyFont="1" applyFill="1" applyBorder="1"/>
    <xf numFmtId="0" fontId="66" fillId="0" borderId="3" xfId="0" applyFont="1" applyFill="1" applyBorder="1" applyAlignment="1">
      <alignment horizontal="left" vertical="center"/>
    </xf>
    <xf numFmtId="9" fontId="65" fillId="11" borderId="34" xfId="0" applyNumberFormat="1" applyFont="1" applyFill="1" applyBorder="1" applyAlignment="1">
      <alignment horizontal="left" wrapText="1"/>
    </xf>
    <xf numFmtId="0" fontId="63" fillId="13" borderId="0" xfId="0" applyFont="1" applyFill="1" applyBorder="1"/>
    <xf numFmtId="0" fontId="65" fillId="13" borderId="1" xfId="0" applyFont="1" applyFill="1" applyBorder="1" applyAlignment="1">
      <alignment horizontal="left" wrapText="1"/>
    </xf>
    <xf numFmtId="0" fontId="68" fillId="13" borderId="3" xfId="0" applyFont="1" applyFill="1" applyBorder="1" applyAlignment="1">
      <alignment horizontal="right" wrapText="1"/>
    </xf>
    <xf numFmtId="0" fontId="65" fillId="13" borderId="34" xfId="0" applyFont="1" applyFill="1" applyBorder="1" applyAlignment="1">
      <alignment horizontal="left" wrapText="1"/>
    </xf>
    <xf numFmtId="0" fontId="65" fillId="13" borderId="3" xfId="0" applyFont="1" applyFill="1" applyBorder="1" applyAlignment="1">
      <alignment horizontal="left"/>
    </xf>
    <xf numFmtId="0" fontId="66" fillId="0" borderId="0" xfId="0" applyFont="1" applyFill="1" applyBorder="1" applyAlignment="1">
      <alignment wrapText="1"/>
    </xf>
    <xf numFmtId="0" fontId="65" fillId="11" borderId="55" xfId="0" applyFont="1" applyFill="1" applyBorder="1" applyAlignment="1">
      <alignment horizontal="left" wrapText="1"/>
    </xf>
    <xf numFmtId="0" fontId="66" fillId="0" borderId="104" xfId="0" applyFont="1" applyFill="1" applyBorder="1" applyAlignment="1">
      <alignment horizontal="left" vertical="center" wrapText="1"/>
    </xf>
    <xf numFmtId="0" fontId="65" fillId="0" borderId="2" xfId="0" applyFont="1" applyFill="1" applyBorder="1"/>
    <xf numFmtId="0" fontId="66" fillId="0" borderId="0" xfId="0" applyFont="1" applyFill="1" applyBorder="1"/>
    <xf numFmtId="0" fontId="63" fillId="13" borderId="0" xfId="0" applyFont="1" applyFill="1" applyBorder="1" applyAlignment="1">
      <alignment wrapText="1"/>
    </xf>
    <xf numFmtId="0" fontId="65" fillId="13" borderId="8" xfId="0" applyFont="1" applyFill="1" applyBorder="1" applyAlignment="1">
      <alignment horizontal="left" wrapText="1"/>
    </xf>
    <xf numFmtId="0" fontId="62" fillId="13" borderId="9" xfId="0" applyFont="1" applyFill="1" applyBorder="1" applyAlignment="1">
      <alignment horizontal="right" wrapText="1"/>
    </xf>
    <xf numFmtId="0" fontId="65" fillId="13" borderId="7" xfId="0" applyFont="1" applyFill="1" applyBorder="1" applyAlignment="1">
      <alignment horizontal="left" wrapText="1"/>
    </xf>
    <xf numFmtId="0" fontId="65" fillId="13" borderId="3" xfId="0" applyFont="1" applyFill="1" applyBorder="1"/>
    <xf numFmtId="0" fontId="65" fillId="11" borderId="27" xfId="0" applyFont="1" applyFill="1" applyBorder="1" applyAlignment="1">
      <alignment horizontal="left" wrapText="1"/>
    </xf>
    <xf numFmtId="0" fontId="66" fillId="0" borderId="105" xfId="0" applyFont="1" applyFill="1" applyBorder="1" applyAlignment="1">
      <alignment horizontal="left" vertical="center" wrapText="1"/>
    </xf>
    <xf numFmtId="0" fontId="65" fillId="0" borderId="3" xfId="0" applyFont="1" applyFill="1" applyBorder="1" applyAlignment="1">
      <alignment horizontal="left"/>
    </xf>
    <xf numFmtId="0" fontId="63" fillId="13" borderId="1" xfId="0" applyFont="1" applyFill="1" applyBorder="1" applyAlignment="1">
      <alignment wrapText="1"/>
    </xf>
    <xf numFmtId="0" fontId="65" fillId="13" borderId="2" xfId="0" applyFont="1" applyFill="1" applyBorder="1" applyAlignment="1">
      <alignment horizontal="left" wrapText="1"/>
    </xf>
    <xf numFmtId="0" fontId="65" fillId="11" borderId="8" xfId="0" applyFont="1" applyFill="1" applyBorder="1" applyAlignment="1">
      <alignment horizontal="left" wrapText="1"/>
    </xf>
    <xf numFmtId="0" fontId="65" fillId="11" borderId="9" xfId="0" applyFont="1" applyFill="1" applyBorder="1" applyAlignment="1">
      <alignment horizontal="left" wrapText="1"/>
    </xf>
    <xf numFmtId="0" fontId="65" fillId="11" borderId="7" xfId="0" applyFont="1" applyFill="1" applyBorder="1" applyAlignment="1">
      <alignment horizontal="left" wrapText="1"/>
    </xf>
    <xf numFmtId="0" fontId="66" fillId="0" borderId="3" xfId="0" applyFont="1" applyFill="1" applyBorder="1" applyAlignment="1">
      <alignment horizontal="left" wrapText="1"/>
    </xf>
    <xf numFmtId="0" fontId="65" fillId="13" borderId="27" xfId="0" applyFont="1" applyFill="1" applyBorder="1" applyAlignment="1">
      <alignment horizontal="left" wrapText="1"/>
    </xf>
    <xf numFmtId="0" fontId="61" fillId="13" borderId="1" xfId="0" applyFont="1" applyFill="1" applyBorder="1"/>
    <xf numFmtId="0" fontId="62" fillId="13" borderId="1" xfId="0" applyFont="1" applyFill="1" applyBorder="1" applyAlignment="1">
      <alignment horizontal="left" wrapText="1"/>
    </xf>
    <xf numFmtId="0" fontId="62" fillId="13" borderId="2" xfId="0" applyFont="1" applyFill="1" applyBorder="1" applyAlignment="1">
      <alignment horizontal="left" wrapText="1"/>
    </xf>
    <xf numFmtId="0" fontId="63" fillId="15" borderId="1" xfId="0" applyFont="1" applyFill="1" applyBorder="1"/>
    <xf numFmtId="0" fontId="62" fillId="15" borderId="27" xfId="0" applyFont="1" applyFill="1" applyBorder="1" applyAlignment="1">
      <alignment horizontal="left" wrapText="1"/>
    </xf>
    <xf numFmtId="0" fontId="62" fillId="15" borderId="3" xfId="0" applyFont="1" applyFill="1" applyBorder="1" applyAlignment="1">
      <alignment horizontal="right" wrapText="1"/>
    </xf>
    <xf numFmtId="0" fontId="62" fillId="15" borderId="3" xfId="0" applyFont="1" applyFill="1" applyBorder="1" applyAlignment="1">
      <alignment horizontal="left"/>
    </xf>
    <xf numFmtId="0" fontId="63" fillId="13" borderId="1" xfId="0" applyFont="1" applyFill="1" applyBorder="1" applyAlignment="1">
      <alignment horizontal="left" vertical="center" wrapText="1"/>
    </xf>
    <xf numFmtId="0" fontId="65" fillId="13" borderId="3" xfId="0" applyFont="1" applyFill="1" applyBorder="1" applyAlignment="1">
      <alignment horizontal="left" wrapText="1"/>
    </xf>
    <xf numFmtId="0" fontId="65" fillId="11" borderId="26" xfId="0" applyFont="1" applyFill="1" applyBorder="1" applyAlignment="1">
      <alignment horizontal="left" wrapText="1"/>
    </xf>
    <xf numFmtId="0" fontId="64" fillId="0" borderId="8" xfId="0" applyFont="1" applyFill="1" applyBorder="1"/>
    <xf numFmtId="0" fontId="65" fillId="0" borderId="26" xfId="0" applyFont="1" applyFill="1" applyBorder="1"/>
    <xf numFmtId="0" fontId="65" fillId="0" borderId="26" xfId="0" applyFont="1" applyFill="1" applyBorder="1" applyAlignment="1">
      <alignment wrapText="1"/>
    </xf>
    <xf numFmtId="0" fontId="70" fillId="13" borderId="1" xfId="0" applyFont="1" applyFill="1" applyBorder="1" applyAlignment="1">
      <alignment horizontal="left" vertical="center" wrapText="1"/>
    </xf>
    <xf numFmtId="0" fontId="68" fillId="13" borderId="3" xfId="0" applyFont="1" applyFill="1" applyBorder="1" applyAlignment="1">
      <alignment horizontal="right" vertical="center" wrapText="1"/>
    </xf>
    <xf numFmtId="0" fontId="70" fillId="13" borderId="27" xfId="0" applyFont="1" applyFill="1" applyBorder="1" applyAlignment="1">
      <alignment horizontal="left" vertical="center" wrapText="1"/>
    </xf>
    <xf numFmtId="0" fontId="70" fillId="13" borderId="3" xfId="0" applyFont="1" applyFill="1" applyBorder="1" applyAlignment="1">
      <alignment horizontal="left" vertical="center" wrapText="1"/>
    </xf>
    <xf numFmtId="0" fontId="63" fillId="14" borderId="1" xfId="0" applyFont="1" applyFill="1" applyBorder="1" applyAlignment="1">
      <alignment horizontal="left" vertical="center" wrapText="1"/>
    </xf>
    <xf numFmtId="0" fontId="68" fillId="14" borderId="1" xfId="0" applyFont="1" applyFill="1" applyBorder="1" applyAlignment="1">
      <alignment horizontal="left" vertical="center" wrapText="1"/>
    </xf>
    <xf numFmtId="0" fontId="68" fillId="14" borderId="3" xfId="0" applyFont="1" applyFill="1" applyBorder="1" applyAlignment="1">
      <alignment horizontal="right" vertical="center" wrapText="1"/>
    </xf>
    <xf numFmtId="0" fontId="68" fillId="14" borderId="27" xfId="0" applyFont="1" applyFill="1" applyBorder="1" applyAlignment="1">
      <alignment horizontal="left" vertical="center" wrapText="1"/>
    </xf>
    <xf numFmtId="0" fontId="65" fillId="11" borderId="2" xfId="0" applyFont="1" applyFill="1" applyBorder="1" applyAlignment="1">
      <alignment horizontal="left" vertical="center" wrapText="1"/>
    </xf>
    <xf numFmtId="0" fontId="64" fillId="0" borderId="3" xfId="0" applyFont="1" applyFill="1" applyBorder="1" applyAlignment="1">
      <alignment horizontal="left" vertical="center"/>
    </xf>
    <xf numFmtId="0" fontId="64" fillId="11" borderId="3" xfId="0" applyFont="1" applyFill="1" applyBorder="1" applyAlignment="1">
      <alignment horizontal="left" vertical="center" wrapText="1"/>
    </xf>
    <xf numFmtId="0" fontId="61" fillId="13" borderId="10" xfId="0" applyFont="1" applyFill="1" applyBorder="1" applyAlignment="1">
      <alignment wrapText="1"/>
    </xf>
    <xf numFmtId="0" fontId="62" fillId="13" borderId="11" xfId="0" applyFont="1" applyFill="1" applyBorder="1" applyAlignment="1">
      <alignment wrapText="1"/>
    </xf>
    <xf numFmtId="0" fontId="62" fillId="13" borderId="4" xfId="0" applyFont="1" applyFill="1" applyBorder="1" applyAlignment="1">
      <alignment wrapText="1"/>
    </xf>
    <xf numFmtId="0" fontId="62" fillId="13" borderId="10" xfId="0" applyFont="1" applyFill="1" applyBorder="1" applyAlignment="1">
      <alignment wrapText="1"/>
    </xf>
    <xf numFmtId="0" fontId="62" fillId="13" borderId="21" xfId="0" applyFont="1" applyFill="1" applyBorder="1" applyAlignment="1">
      <alignment wrapText="1"/>
    </xf>
    <xf numFmtId="0" fontId="40" fillId="0" borderId="10" xfId="9" applyFont="1" applyFill="1" applyBorder="1" applyAlignment="1">
      <alignment horizontal="center" vertical="center" wrapText="1"/>
    </xf>
    <xf numFmtId="0" fontId="40" fillId="0" borderId="11" xfId="9" applyFont="1" applyFill="1" applyBorder="1" applyAlignment="1">
      <alignment horizontal="left" vertical="center" wrapText="1"/>
    </xf>
    <xf numFmtId="0" fontId="40" fillId="0" borderId="11" xfId="9" applyFont="1" applyFill="1" applyBorder="1" applyAlignment="1">
      <alignment horizontal="center" vertical="center" wrapText="1"/>
    </xf>
    <xf numFmtId="0" fontId="40" fillId="0" borderId="23" xfId="9" applyFont="1" applyFill="1" applyBorder="1" applyAlignment="1">
      <alignment horizontal="left" vertical="top"/>
    </xf>
    <xf numFmtId="0" fontId="1" fillId="0" borderId="2" xfId="9" applyFont="1" applyFill="1" applyBorder="1" applyAlignment="1">
      <alignment horizontal="left" vertical="top"/>
    </xf>
    <xf numFmtId="0" fontId="1" fillId="0" borderId="1" xfId="9" applyFont="1" applyFill="1" applyBorder="1" applyAlignment="1">
      <alignment horizontal="left" vertical="top" wrapText="1"/>
    </xf>
    <xf numFmtId="0" fontId="1" fillId="0" borderId="1" xfId="9" applyFont="1" applyFill="1" applyBorder="1" applyAlignment="1">
      <alignment horizontal="center" vertical="center" wrapText="1"/>
    </xf>
    <xf numFmtId="0" fontId="1" fillId="0" borderId="0" xfId="10" applyFont="1" applyFill="1" applyAlignment="1">
      <alignment horizontal="center" vertical="center" wrapText="1"/>
    </xf>
    <xf numFmtId="0" fontId="1" fillId="0" borderId="8" xfId="9" applyFont="1" applyFill="1" applyBorder="1" applyAlignment="1">
      <alignment horizontal="left" vertical="top" wrapText="1"/>
    </xf>
    <xf numFmtId="0" fontId="1" fillId="0" borderId="8" xfId="9" applyFont="1" applyFill="1" applyBorder="1" applyAlignment="1">
      <alignment horizontal="center" vertical="center" wrapText="1"/>
    </xf>
    <xf numFmtId="0" fontId="1" fillId="0" borderId="14" xfId="9" applyFont="1" applyFill="1" applyBorder="1" applyAlignment="1">
      <alignment horizontal="left" vertical="top"/>
    </xf>
    <xf numFmtId="0" fontId="1" fillId="0" borderId="15" xfId="9" applyFont="1" applyFill="1" applyBorder="1" applyAlignment="1">
      <alignment horizontal="left" vertical="top" wrapText="1"/>
    </xf>
    <xf numFmtId="0" fontId="1" fillId="0" borderId="15" xfId="9" applyFont="1" applyFill="1" applyBorder="1" applyAlignment="1">
      <alignment horizontal="center" vertical="center" wrapText="1"/>
    </xf>
    <xf numFmtId="0" fontId="1" fillId="0" borderId="16" xfId="9" applyFont="1" applyFill="1" applyBorder="1" applyAlignment="1">
      <alignment horizontal="left" vertical="center" wrapText="1"/>
    </xf>
    <xf numFmtId="0" fontId="1" fillId="0" borderId="11" xfId="9" applyFont="1" applyFill="1" applyBorder="1" applyAlignment="1">
      <alignment horizontal="center" vertical="center" wrapText="1"/>
    </xf>
    <xf numFmtId="0" fontId="1" fillId="0" borderId="4" xfId="9" applyFont="1" applyFill="1" applyBorder="1" applyAlignment="1">
      <alignment horizontal="left" vertical="center" wrapText="1"/>
    </xf>
    <xf numFmtId="0" fontId="1" fillId="0" borderId="11" xfId="9" applyFont="1" applyFill="1" applyBorder="1" applyAlignment="1">
      <alignment horizontal="left" vertical="top" wrapText="1"/>
    </xf>
    <xf numFmtId="3" fontId="1" fillId="0" borderId="1" xfId="9" applyNumberFormat="1" applyFont="1" applyFill="1" applyBorder="1" applyAlignment="1">
      <alignment horizontal="center" vertical="center" wrapText="1"/>
    </xf>
    <xf numFmtId="0" fontId="1" fillId="0" borderId="10" xfId="9" applyFont="1" applyFill="1" applyBorder="1" applyAlignment="1">
      <alignment horizontal="left" vertical="top"/>
    </xf>
    <xf numFmtId="0" fontId="1" fillId="0" borderId="0" xfId="9" applyFont="1" applyFill="1" applyAlignment="1">
      <alignment horizontal="left" vertical="top"/>
    </xf>
    <xf numFmtId="0" fontId="1" fillId="0" borderId="0" xfId="9" applyFont="1" applyFill="1" applyAlignment="1">
      <alignment vertical="center" wrapText="1"/>
    </xf>
    <xf numFmtId="0" fontId="1" fillId="0" borderId="0" xfId="9" applyFont="1" applyFill="1" applyAlignment="1">
      <alignment horizontal="center" vertical="center"/>
    </xf>
    <xf numFmtId="0" fontId="1" fillId="0" borderId="0" xfId="9" applyFont="1" applyFill="1" applyAlignment="1">
      <alignment horizontal="left" vertical="center"/>
    </xf>
    <xf numFmtId="0" fontId="40" fillId="0" borderId="25" xfId="9" applyFont="1" applyFill="1" applyBorder="1" applyAlignment="1">
      <alignment horizontal="center" vertical="center" wrapText="1"/>
    </xf>
    <xf numFmtId="0" fontId="40" fillId="0" borderId="0" xfId="9" applyFont="1" applyFill="1" applyAlignment="1">
      <alignment horizontal="left" vertical="center" wrapText="1"/>
    </xf>
    <xf numFmtId="168" fontId="1" fillId="0" borderId="1" xfId="9" applyNumberFormat="1" applyFont="1" applyFill="1" applyBorder="1" applyAlignment="1">
      <alignment horizontal="center" vertical="center" wrapText="1"/>
    </xf>
    <xf numFmtId="168" fontId="1" fillId="0" borderId="3" xfId="9" applyNumberFormat="1" applyFont="1" applyFill="1" applyBorder="1" applyAlignment="1">
      <alignment horizontal="center" vertical="center" wrapText="1"/>
    </xf>
    <xf numFmtId="168" fontId="1" fillId="0" borderId="11" xfId="9" applyNumberFormat="1" applyFont="1" applyFill="1" applyBorder="1" applyAlignment="1">
      <alignment horizontal="center" vertical="center" wrapText="1"/>
    </xf>
    <xf numFmtId="168" fontId="1" fillId="0" borderId="4" xfId="9" applyNumberFormat="1" applyFont="1" applyFill="1" applyBorder="1" applyAlignment="1">
      <alignment horizontal="center" vertical="center" wrapText="1"/>
    </xf>
    <xf numFmtId="0" fontId="1" fillId="0" borderId="0" xfId="10" applyFont="1" applyFill="1" applyAlignment="1">
      <alignment horizontal="left" vertical="top"/>
    </xf>
    <xf numFmtId="0" fontId="1" fillId="0" borderId="0" xfId="10" applyFont="1" applyFill="1" applyAlignment="1">
      <alignment horizontal="left" vertical="top" wrapText="1"/>
    </xf>
    <xf numFmtId="0" fontId="1" fillId="0" borderId="0" xfId="10" applyFont="1" applyFill="1" applyAlignment="1">
      <alignment horizontal="left" vertical="center" wrapText="1"/>
    </xf>
    <xf numFmtId="0" fontId="57" fillId="0" borderId="1" xfId="0" applyFont="1" applyFill="1" applyBorder="1" applyAlignment="1">
      <alignment vertical="center" wrapText="1"/>
    </xf>
    <xf numFmtId="1" fontId="57" fillId="11" borderId="1" xfId="0" applyNumberFormat="1" applyFont="1" applyFill="1" applyBorder="1" applyAlignment="1">
      <alignment horizontal="center" vertical="center" wrapText="1"/>
    </xf>
    <xf numFmtId="0" fontId="39" fillId="12" borderId="2" xfId="0" applyFont="1" applyFill="1" applyBorder="1" applyAlignment="1">
      <alignment vertical="top" wrapText="1"/>
    </xf>
    <xf numFmtId="0" fontId="39" fillId="12" borderId="6" xfId="0" applyFont="1" applyFill="1" applyBorder="1" applyAlignment="1">
      <alignment vertical="top" wrapText="1"/>
    </xf>
    <xf numFmtId="1" fontId="57" fillId="0" borderId="1" xfId="0" applyNumberFormat="1" applyFont="1" applyFill="1" applyBorder="1" applyAlignment="1">
      <alignment horizontal="center" vertical="center" wrapText="1"/>
    </xf>
    <xf numFmtId="0" fontId="57" fillId="11" borderId="1" xfId="0" applyFont="1" applyFill="1" applyBorder="1" applyAlignment="1">
      <alignment vertical="center" wrapText="1"/>
    </xf>
    <xf numFmtId="1" fontId="57" fillId="0" borderId="106" xfId="0" applyNumberFormat="1" applyFont="1" applyFill="1" applyBorder="1" applyAlignment="1">
      <alignment horizontal="center" vertical="center" wrapText="1"/>
    </xf>
    <xf numFmtId="0" fontId="39" fillId="12" borderId="2" xfId="0" applyFont="1" applyFill="1" applyBorder="1" applyAlignment="1">
      <alignment wrapText="1"/>
    </xf>
    <xf numFmtId="0" fontId="39" fillId="12" borderId="6" xfId="0" applyFont="1" applyFill="1" applyBorder="1" applyAlignment="1">
      <alignment wrapText="1"/>
    </xf>
    <xf numFmtId="0" fontId="57" fillId="0" borderId="1" xfId="0" applyFont="1" applyFill="1" applyBorder="1" applyAlignment="1">
      <alignment wrapText="1"/>
    </xf>
    <xf numFmtId="0" fontId="39" fillId="11" borderId="1" xfId="0" applyFont="1" applyFill="1" applyBorder="1" applyAlignment="1">
      <alignment horizontal="left" vertical="top" wrapText="1"/>
    </xf>
    <xf numFmtId="1" fontId="57" fillId="11" borderId="1" xfId="0" applyNumberFormat="1" applyFont="1" applyFill="1" applyBorder="1" applyAlignment="1">
      <alignment horizontal="center" vertical="center"/>
    </xf>
    <xf numFmtId="1" fontId="57" fillId="11" borderId="106" xfId="0" applyNumberFormat="1" applyFont="1" applyFill="1" applyBorder="1" applyAlignment="1">
      <alignment horizontal="center" vertical="center" wrapText="1"/>
    </xf>
    <xf numFmtId="0" fontId="39" fillId="12" borderId="6" xfId="0" applyFont="1" applyFill="1" applyBorder="1" applyAlignment="1">
      <alignment horizontal="left" vertical="top" wrapText="1"/>
    </xf>
    <xf numFmtId="0" fontId="39" fillId="0" borderId="1" xfId="0" applyFont="1" applyFill="1" applyBorder="1" applyAlignment="1">
      <alignment horizontal="left" vertical="top" wrapText="1"/>
    </xf>
    <xf numFmtId="0" fontId="39" fillId="0" borderId="106" xfId="0" applyFont="1" applyFill="1" applyBorder="1" applyAlignment="1">
      <alignment horizontal="left" vertical="top" wrapText="1"/>
    </xf>
    <xf numFmtId="0" fontId="39" fillId="12" borderId="2" xfId="0" applyFont="1" applyFill="1" applyBorder="1" applyAlignment="1">
      <alignment horizontal="left" vertical="top" wrapText="1"/>
    </xf>
    <xf numFmtId="0" fontId="39" fillId="0" borderId="107" xfId="0" applyFont="1" applyFill="1" applyBorder="1" applyAlignment="1">
      <alignment horizontal="left" vertical="top" wrapText="1"/>
    </xf>
    <xf numFmtId="1" fontId="57" fillId="11" borderId="107" xfId="0" applyNumberFormat="1" applyFont="1" applyFill="1" applyBorder="1" applyAlignment="1">
      <alignment horizontal="center" vertical="center" wrapText="1"/>
    </xf>
    <xf numFmtId="0" fontId="57" fillId="0" borderId="1" xfId="0" applyFont="1" applyFill="1" applyBorder="1" applyAlignment="1">
      <alignment horizontal="left" vertical="top" wrapText="1"/>
    </xf>
    <xf numFmtId="0" fontId="39" fillId="12" borderId="1" xfId="0" applyFont="1" applyFill="1" applyBorder="1" applyAlignment="1">
      <alignment horizontal="center" vertical="center" wrapText="1"/>
    </xf>
    <xf numFmtId="0" fontId="39" fillId="12" borderId="3" xfId="0" applyFont="1" applyFill="1" applyBorder="1" applyAlignment="1">
      <alignment horizontal="center" vertical="center" wrapText="1"/>
    </xf>
    <xf numFmtId="1" fontId="56" fillId="13" borderId="11" xfId="0" applyNumberFormat="1" applyFont="1" applyFill="1" applyBorder="1" applyAlignment="1">
      <alignment horizontal="center" vertical="center" wrapText="1"/>
    </xf>
    <xf numFmtId="1" fontId="56" fillId="13" borderId="4" xfId="0" applyNumberFormat="1" applyFont="1" applyFill="1" applyBorder="1" applyAlignment="1">
      <alignment horizontal="center" vertical="center" wrapText="1"/>
    </xf>
    <xf numFmtId="0" fontId="72" fillId="0" borderId="1" xfId="0" applyFont="1" applyFill="1" applyBorder="1" applyAlignment="1">
      <alignment vertical="center" wrapText="1"/>
    </xf>
    <xf numFmtId="0" fontId="73" fillId="0" borderId="2" xfId="0" applyFont="1" applyFill="1" applyBorder="1" applyAlignment="1">
      <alignment horizontal="center" vertical="center" wrapText="1"/>
    </xf>
    <xf numFmtId="0" fontId="73" fillId="11" borderId="6" xfId="0" applyFont="1" applyFill="1" applyBorder="1" applyAlignment="1">
      <alignment horizontal="center" vertical="center" wrapText="1"/>
    </xf>
    <xf numFmtId="0" fontId="72" fillId="0" borderId="1" xfId="0" applyFont="1" applyFill="1" applyBorder="1" applyAlignment="1">
      <alignment vertical="center"/>
    </xf>
    <xf numFmtId="3" fontId="73" fillId="0" borderId="5" xfId="0" applyNumberFormat="1" applyFont="1" applyFill="1" applyBorder="1" applyAlignment="1">
      <alignment horizontal="center" vertical="center" wrapText="1"/>
    </xf>
    <xf numFmtId="0" fontId="73" fillId="0" borderId="6" xfId="0" applyFont="1" applyFill="1" applyBorder="1" applyAlignment="1">
      <alignment horizontal="center" vertical="center" wrapText="1"/>
    </xf>
    <xf numFmtId="0" fontId="74" fillId="17" borderId="10" xfId="0" applyFont="1" applyFill="1" applyBorder="1" applyAlignment="1">
      <alignment vertical="center" wrapText="1"/>
    </xf>
    <xf numFmtId="3" fontId="74" fillId="17" borderId="11" xfId="0" applyNumberFormat="1" applyFont="1" applyFill="1" applyBorder="1" applyAlignment="1">
      <alignment horizontal="center" vertical="center" wrapText="1"/>
    </xf>
    <xf numFmtId="3" fontId="74" fillId="17" borderId="4" xfId="0" applyNumberFormat="1" applyFont="1" applyFill="1" applyBorder="1" applyAlignment="1">
      <alignment horizontal="center" vertical="center" wrapText="1"/>
    </xf>
    <xf numFmtId="0" fontId="74" fillId="17" borderId="10" xfId="0" applyFont="1" applyFill="1" applyBorder="1" applyAlignment="1">
      <alignment horizontal="center" vertical="center" wrapText="1"/>
    </xf>
    <xf numFmtId="0" fontId="74" fillId="17" borderId="21" xfId="0" applyFont="1" applyFill="1" applyBorder="1" applyAlignment="1">
      <alignment horizontal="center" vertical="center" wrapText="1"/>
    </xf>
    <xf numFmtId="49" fontId="75" fillId="18" borderId="108" xfId="0" applyNumberFormat="1" applyFont="1" applyFill="1" applyBorder="1" applyAlignment="1">
      <alignment horizontal="left" vertical="center" wrapText="1" readingOrder="1"/>
    </xf>
    <xf numFmtId="3" fontId="75" fillId="0" borderId="109" xfId="0" applyNumberFormat="1" applyFont="1" applyFill="1" applyBorder="1" applyAlignment="1">
      <alignment vertical="center" wrapText="1" readingOrder="1"/>
    </xf>
    <xf numFmtId="3" fontId="75" fillId="0" borderId="110" xfId="0" applyNumberFormat="1" applyFont="1" applyFill="1" applyBorder="1" applyAlignment="1">
      <alignment vertical="center" wrapText="1" readingOrder="1"/>
    </xf>
    <xf numFmtId="9" fontId="75" fillId="0" borderId="110" xfId="0" applyNumberFormat="1" applyFont="1" applyFill="1" applyBorder="1" applyAlignment="1">
      <alignment vertical="center" wrapText="1" readingOrder="1"/>
    </xf>
    <xf numFmtId="9" fontId="75" fillId="0" borderId="111" xfId="0" applyNumberFormat="1" applyFont="1" applyFill="1" applyBorder="1" applyAlignment="1">
      <alignment vertical="center" wrapText="1" readingOrder="1"/>
    </xf>
    <xf numFmtId="165" fontId="75" fillId="0" borderId="111" xfId="0" applyNumberFormat="1" applyFont="1" applyFill="1" applyBorder="1" applyAlignment="1">
      <alignment vertical="center" wrapText="1" readingOrder="1"/>
    </xf>
    <xf numFmtId="49" fontId="76" fillId="19" borderId="112" xfId="0" applyNumberFormat="1" applyFont="1" applyFill="1" applyBorder="1" applyAlignment="1">
      <alignment wrapText="1"/>
    </xf>
    <xf numFmtId="3" fontId="76" fillId="19" borderId="113" xfId="0" applyNumberFormat="1" applyFont="1" applyFill="1" applyBorder="1" applyAlignment="1">
      <alignment wrapText="1"/>
    </xf>
    <xf numFmtId="3" fontId="76" fillId="19" borderId="114" xfId="0" applyNumberFormat="1" applyFont="1" applyFill="1" applyBorder="1" applyAlignment="1">
      <alignment wrapText="1"/>
    </xf>
    <xf numFmtId="0" fontId="76" fillId="19" borderId="112" xfId="0" applyFont="1" applyFill="1" applyBorder="1" applyAlignment="1">
      <alignment wrapText="1"/>
    </xf>
    <xf numFmtId="0" fontId="76" fillId="19" borderId="114" xfId="0" applyFont="1" applyFill="1" applyBorder="1" applyAlignment="1">
      <alignment wrapText="1"/>
    </xf>
    <xf numFmtId="0" fontId="78" fillId="14" borderId="2" xfId="11" applyFont="1" applyFill="1" applyBorder="1" applyAlignment="1">
      <alignment wrapText="1"/>
    </xf>
    <xf numFmtId="1" fontId="56" fillId="14" borderId="1" xfId="10" applyNumberFormat="1" applyFont="1" applyFill="1" applyBorder="1" applyAlignment="1">
      <alignment wrapText="1"/>
    </xf>
    <xf numFmtId="169" fontId="56" fillId="14" borderId="1" xfId="12" applyNumberFormat="1" applyFont="1" applyFill="1" applyBorder="1" applyAlignment="1"/>
    <xf numFmtId="0" fontId="39" fillId="14" borderId="2" xfId="10" applyFont="1" applyFill="1" applyBorder="1" applyAlignment="1">
      <alignment wrapText="1"/>
    </xf>
    <xf numFmtId="0" fontId="39" fillId="14" borderId="6" xfId="10" applyFont="1" applyFill="1" applyBorder="1" applyAlignment="1">
      <alignment wrapText="1"/>
    </xf>
    <xf numFmtId="0" fontId="38" fillId="0" borderId="2" xfId="11" applyFont="1" applyFill="1" applyBorder="1" applyAlignment="1">
      <alignment wrapText="1"/>
    </xf>
    <xf numFmtId="1" fontId="39" fillId="0" borderId="1" xfId="10" applyNumberFormat="1" applyFont="1" applyFill="1" applyBorder="1" applyAlignment="1">
      <alignment wrapText="1"/>
    </xf>
    <xf numFmtId="169" fontId="39" fillId="0" borderId="1" xfId="12" applyNumberFormat="1" applyFont="1" applyFill="1" applyBorder="1" applyAlignment="1">
      <alignment horizontal="right"/>
    </xf>
    <xf numFmtId="0" fontId="39" fillId="11" borderId="2" xfId="10" applyFont="1" applyFill="1" applyBorder="1" applyAlignment="1">
      <alignment horizontal="center" wrapText="1"/>
    </xf>
    <xf numFmtId="0" fontId="39" fillId="11" borderId="6" xfId="10" applyFont="1" applyFill="1" applyBorder="1" applyAlignment="1">
      <alignment horizontal="center" wrapText="1"/>
    </xf>
    <xf numFmtId="169" fontId="56" fillId="14" borderId="1" xfId="12" applyNumberFormat="1" applyFont="1" applyFill="1" applyBorder="1" applyAlignment="1">
      <alignment horizontal="right"/>
    </xf>
    <xf numFmtId="0" fontId="39" fillId="14" borderId="2" xfId="10" applyFont="1" applyFill="1" applyBorder="1" applyAlignment="1">
      <alignment horizontal="center" wrapText="1"/>
    </xf>
    <xf numFmtId="0" fontId="39" fillId="14" borderId="6" xfId="10" applyFont="1" applyFill="1" applyBorder="1" applyAlignment="1">
      <alignment horizontal="center" wrapText="1"/>
    </xf>
    <xf numFmtId="0" fontId="38" fillId="0" borderId="7" xfId="11" applyFont="1" applyFill="1" applyBorder="1" applyAlignment="1">
      <alignment wrapText="1"/>
    </xf>
    <xf numFmtId="169" fontId="39" fillId="0" borderId="1" xfId="12" applyNumberFormat="1" applyFont="1" applyFill="1" applyBorder="1" applyAlignment="1"/>
    <xf numFmtId="167" fontId="39" fillId="0" borderId="9" xfId="10" applyNumberFormat="1" applyFont="1" applyFill="1" applyBorder="1" applyAlignment="1">
      <alignment horizontal="center" wrapText="1"/>
    </xf>
    <xf numFmtId="0" fontId="39" fillId="0" borderId="7" xfId="10" applyFont="1" applyFill="1" applyBorder="1" applyAlignment="1">
      <alignment horizontal="center" wrapText="1"/>
    </xf>
    <xf numFmtId="0" fontId="39" fillId="0" borderId="72" xfId="10" applyFont="1" applyFill="1" applyBorder="1" applyAlignment="1">
      <alignment horizontal="center" wrapText="1"/>
    </xf>
    <xf numFmtId="169" fontId="39" fillId="11" borderId="1" xfId="12" applyNumberFormat="1" applyFont="1" applyFill="1" applyBorder="1" applyAlignment="1">
      <alignment horizontal="center"/>
    </xf>
    <xf numFmtId="0" fontId="78" fillId="14" borderId="7" xfId="11" applyFont="1" applyFill="1" applyBorder="1" applyAlignment="1">
      <alignment wrapText="1"/>
    </xf>
    <xf numFmtId="0" fontId="39" fillId="14" borderId="1" xfId="10" applyFont="1" applyFill="1" applyBorder="1" applyAlignment="1">
      <alignment wrapText="1"/>
    </xf>
    <xf numFmtId="0" fontId="39" fillId="14" borderId="7" xfId="10" applyFont="1" applyFill="1" applyBorder="1" applyAlignment="1">
      <alignment horizontal="center" wrapText="1"/>
    </xf>
    <xf numFmtId="0" fontId="39" fillId="14" borderId="72" xfId="10" applyFont="1" applyFill="1" applyBorder="1" applyAlignment="1">
      <alignment horizontal="center" wrapText="1"/>
    </xf>
    <xf numFmtId="0" fontId="38" fillId="11" borderId="7" xfId="11" applyFont="1" applyFill="1" applyBorder="1" applyAlignment="1">
      <alignment wrapText="1"/>
    </xf>
    <xf numFmtId="0" fontId="39" fillId="0" borderId="1" xfId="10" applyFont="1" applyFill="1" applyBorder="1" applyAlignment="1">
      <alignment wrapText="1"/>
    </xf>
    <xf numFmtId="0" fontId="39" fillId="11" borderId="2" xfId="11" applyFont="1" applyFill="1" applyBorder="1" applyAlignment="1">
      <alignment horizontal="center" wrapText="1"/>
    </xf>
    <xf numFmtId="0" fontId="39" fillId="11" borderId="6" xfId="11" applyFont="1" applyFill="1" applyBorder="1" applyAlignment="1">
      <alignment horizontal="center" wrapText="1"/>
    </xf>
    <xf numFmtId="0" fontId="39" fillId="14" borderId="7" xfId="11" applyFont="1" applyFill="1" applyBorder="1" applyAlignment="1">
      <alignment horizontal="center" vertical="center" wrapText="1"/>
    </xf>
    <xf numFmtId="0" fontId="39" fillId="14" borderId="72" xfId="11" applyFont="1" applyFill="1" applyBorder="1" applyAlignment="1">
      <alignment horizontal="center" vertical="center" wrapText="1"/>
    </xf>
    <xf numFmtId="169" fontId="39" fillId="11" borderId="1" xfId="12" applyNumberFormat="1" applyFont="1" applyFill="1" applyBorder="1" applyAlignment="1">
      <alignment horizontal="right"/>
    </xf>
    <xf numFmtId="0" fontId="39" fillId="11" borderId="7" xfId="11" applyFont="1" applyFill="1" applyBorder="1" applyAlignment="1">
      <alignment horizontal="center" wrapText="1"/>
    </xf>
    <xf numFmtId="0" fontId="39" fillId="11" borderId="72" xfId="11" applyFont="1" applyFill="1" applyBorder="1" applyAlignment="1">
      <alignment horizontal="center" wrapText="1"/>
    </xf>
    <xf numFmtId="0" fontId="56" fillId="13" borderId="10" xfId="10" applyFont="1" applyFill="1" applyBorder="1" applyAlignment="1">
      <alignment wrapText="1"/>
    </xf>
    <xf numFmtId="3" fontId="56" fillId="13" borderId="53" xfId="10" applyNumberFormat="1" applyFont="1" applyFill="1" applyBorder="1" applyAlignment="1">
      <alignment horizontal="center" wrapText="1"/>
    </xf>
    <xf numFmtId="3" fontId="56" fillId="13" borderId="11" xfId="10" applyNumberFormat="1" applyFont="1" applyFill="1" applyBorder="1" applyAlignment="1">
      <alignment horizontal="center" wrapText="1"/>
    </xf>
    <xf numFmtId="0" fontId="56" fillId="13" borderId="21" xfId="10" applyFont="1" applyFill="1" applyBorder="1" applyAlignment="1">
      <alignment wrapText="1"/>
    </xf>
    <xf numFmtId="3" fontId="39" fillId="11" borderId="1" xfId="0" applyNumberFormat="1" applyFont="1" applyFill="1" applyBorder="1" applyAlignment="1">
      <alignment wrapText="1"/>
    </xf>
    <xf numFmtId="3" fontId="39" fillId="11" borderId="3" xfId="0" applyNumberFormat="1" applyFont="1" applyFill="1" applyBorder="1" applyAlignment="1">
      <alignment wrapText="1"/>
    </xf>
    <xf numFmtId="0" fontId="39" fillId="11" borderId="2" xfId="0" applyFont="1" applyFill="1" applyBorder="1" applyAlignment="1">
      <alignment horizontal="center" wrapText="1"/>
    </xf>
    <xf numFmtId="0" fontId="39" fillId="11" borderId="6" xfId="0" applyFont="1" applyFill="1" applyBorder="1" applyAlignment="1">
      <alignment horizontal="center" wrapText="1"/>
    </xf>
    <xf numFmtId="3" fontId="56" fillId="13" borderId="21" xfId="0" applyNumberFormat="1" applyFont="1" applyFill="1" applyBorder="1" applyAlignment="1">
      <alignment wrapText="1"/>
    </xf>
    <xf numFmtId="0" fontId="56" fillId="12" borderId="23" xfId="0" applyFont="1" applyFill="1" applyBorder="1" applyAlignment="1">
      <alignment wrapText="1"/>
    </xf>
    <xf numFmtId="0" fontId="56" fillId="12" borderId="30" xfId="0" applyFont="1" applyFill="1" applyBorder="1" applyAlignment="1">
      <alignment horizontal="center" wrapText="1"/>
    </xf>
    <xf numFmtId="0" fontId="39" fillId="12" borderId="10" xfId="0" applyFont="1" applyFill="1" applyBorder="1" applyAlignment="1">
      <alignment wrapText="1"/>
    </xf>
    <xf numFmtId="0" fontId="39" fillId="12" borderId="21" xfId="0" applyFont="1" applyFill="1" applyBorder="1" applyAlignment="1">
      <alignment wrapText="1"/>
    </xf>
    <xf numFmtId="0" fontId="39" fillId="12" borderId="6" xfId="0" applyFont="1" applyFill="1" applyBorder="1" applyAlignment="1">
      <alignment horizontal="center" wrapText="1"/>
    </xf>
    <xf numFmtId="0" fontId="39" fillId="12" borderId="4" xfId="0" applyFont="1" applyFill="1" applyBorder="1" applyAlignment="1">
      <alignment horizontal="center" wrapText="1"/>
    </xf>
    <xf numFmtId="0" fontId="39" fillId="12" borderId="14" xfId="0" applyFont="1" applyFill="1" applyBorder="1" applyAlignment="1">
      <alignment wrapText="1"/>
    </xf>
    <xf numFmtId="0" fontId="39" fillId="12" borderId="17" xfId="0" applyFont="1" applyFill="1" applyBorder="1" applyAlignment="1">
      <alignment wrapText="1"/>
    </xf>
    <xf numFmtId="0" fontId="39" fillId="12" borderId="3" xfId="0" applyFont="1" applyFill="1" applyBorder="1" applyAlignment="1">
      <alignment wrapText="1"/>
    </xf>
    <xf numFmtId="0" fontId="39" fillId="12" borderId="19" xfId="0" applyFont="1" applyFill="1" applyBorder="1" applyAlignment="1">
      <alignment wrapText="1"/>
    </xf>
    <xf numFmtId="0" fontId="39" fillId="12" borderId="22" xfId="0" applyFont="1" applyFill="1" applyBorder="1" applyAlignment="1">
      <alignment wrapText="1"/>
    </xf>
    <xf numFmtId="0" fontId="56" fillId="12" borderId="14" xfId="0" applyFont="1" applyFill="1" applyBorder="1" applyAlignment="1">
      <alignment wrapText="1"/>
    </xf>
    <xf numFmtId="0" fontId="39" fillId="12" borderId="6" xfId="0" applyFont="1" applyFill="1" applyBorder="1" applyAlignment="1">
      <alignment horizontal="center" vertical="center" wrapText="1"/>
    </xf>
    <xf numFmtId="0" fontId="56" fillId="12" borderId="21" xfId="0" applyFont="1" applyFill="1" applyBorder="1" applyAlignment="1">
      <alignment wrapText="1"/>
    </xf>
    <xf numFmtId="0" fontId="39" fillId="11" borderId="1" xfId="0" applyFont="1" applyFill="1" applyBorder="1" applyAlignment="1">
      <alignment vertical="center" wrapText="1"/>
    </xf>
    <xf numFmtId="0" fontId="39" fillId="11" borderId="1" xfId="0" applyFont="1" applyFill="1" applyBorder="1" applyAlignment="1">
      <alignment horizontal="right" vertical="center" wrapText="1"/>
    </xf>
    <xf numFmtId="0" fontId="78" fillId="11" borderId="1" xfId="0" applyFont="1" applyFill="1" applyBorder="1" applyAlignment="1">
      <alignment vertical="center" wrapText="1"/>
    </xf>
    <xf numFmtId="0" fontId="56" fillId="11" borderId="1" xfId="0" applyFont="1" applyFill="1" applyBorder="1" applyAlignment="1">
      <alignment horizontal="right" vertical="center" wrapText="1"/>
    </xf>
    <xf numFmtId="3" fontId="56" fillId="11" borderId="1" xfId="0" applyNumberFormat="1" applyFont="1" applyFill="1" applyBorder="1" applyAlignment="1">
      <alignment horizontal="right" vertical="center" wrapText="1"/>
    </xf>
    <xf numFmtId="0" fontId="78" fillId="11" borderId="1" xfId="0" applyFont="1" applyFill="1" applyBorder="1" applyAlignment="1">
      <alignment horizontal="right" vertical="center" wrapText="1"/>
    </xf>
    <xf numFmtId="3" fontId="78" fillId="11" borderId="1" xfId="0" applyNumberFormat="1" applyFont="1" applyFill="1" applyBorder="1" applyAlignment="1">
      <alignment horizontal="right" vertical="center" wrapText="1"/>
    </xf>
    <xf numFmtId="10" fontId="39" fillId="11" borderId="1" xfId="0" applyNumberFormat="1" applyFont="1" applyFill="1" applyBorder="1" applyAlignment="1">
      <alignment horizontal="right" vertical="center" wrapText="1"/>
    </xf>
    <xf numFmtId="9" fontId="39" fillId="11" borderId="1" xfId="0" applyNumberFormat="1" applyFont="1" applyFill="1" applyBorder="1" applyAlignment="1">
      <alignment horizontal="right" vertical="center"/>
    </xf>
    <xf numFmtId="9" fontId="39" fillId="11" borderId="1" xfId="0" applyNumberFormat="1" applyFont="1" applyFill="1" applyBorder="1" applyAlignment="1">
      <alignment horizontal="right" vertical="center" wrapText="1"/>
    </xf>
    <xf numFmtId="9" fontId="39" fillId="11" borderId="1" xfId="0" applyNumberFormat="1" applyFont="1" applyFill="1" applyBorder="1" applyAlignment="1">
      <alignment vertical="center" wrapText="1"/>
    </xf>
    <xf numFmtId="0" fontId="56" fillId="11" borderId="1" xfId="0" applyFont="1" applyFill="1" applyBorder="1" applyAlignment="1">
      <alignment vertical="center" wrapText="1"/>
    </xf>
    <xf numFmtId="0" fontId="56" fillId="13" borderId="1" xfId="0" applyFont="1" applyFill="1" applyBorder="1" applyAlignment="1">
      <alignment vertical="center" wrapText="1"/>
    </xf>
    <xf numFmtId="3" fontId="56" fillId="13" borderId="1" xfId="0" applyNumberFormat="1" applyFont="1" applyFill="1" applyBorder="1" applyAlignment="1">
      <alignment horizontal="right" vertical="center" wrapText="1"/>
    </xf>
    <xf numFmtId="0" fontId="56" fillId="12" borderId="65" xfId="0" applyFont="1" applyFill="1" applyBorder="1" applyAlignment="1">
      <alignment wrapText="1"/>
    </xf>
    <xf numFmtId="0" fontId="56" fillId="12" borderId="61" xfId="0" applyFont="1" applyFill="1" applyBorder="1" applyAlignment="1">
      <alignment wrapText="1"/>
    </xf>
    <xf numFmtId="0" fontId="56" fillId="12" borderId="49" xfId="0" applyFont="1" applyFill="1" applyBorder="1" applyAlignment="1">
      <alignment wrapText="1"/>
    </xf>
    <xf numFmtId="0" fontId="56" fillId="12" borderId="48" xfId="0" applyFont="1" applyFill="1" applyBorder="1" applyAlignment="1">
      <alignment wrapText="1"/>
    </xf>
    <xf numFmtId="0" fontId="78" fillId="16" borderId="115" xfId="0" applyFont="1" applyFill="1" applyBorder="1" applyAlignment="1">
      <alignment vertical="center" wrapText="1"/>
    </xf>
    <xf numFmtId="3" fontId="56" fillId="16" borderId="74" xfId="0" applyNumberFormat="1" applyFont="1" applyFill="1" applyBorder="1" applyAlignment="1">
      <alignment vertical="center" wrapText="1"/>
    </xf>
    <xf numFmtId="3" fontId="56" fillId="16" borderId="49" xfId="0" applyNumberFormat="1" applyFont="1" applyFill="1" applyBorder="1" applyAlignment="1">
      <alignment vertical="center" wrapText="1"/>
    </xf>
    <xf numFmtId="0" fontId="78" fillId="16" borderId="61" xfId="0" applyFont="1" applyFill="1" applyBorder="1" applyAlignment="1">
      <alignment vertical="center" wrapText="1"/>
    </xf>
    <xf numFmtId="0" fontId="78" fillId="16" borderId="48" xfId="0" applyFont="1" applyFill="1" applyBorder="1" applyAlignment="1">
      <alignment vertical="center" wrapText="1"/>
    </xf>
    <xf numFmtId="0" fontId="78" fillId="16" borderId="49" xfId="0" applyFont="1" applyFill="1" applyBorder="1" applyAlignment="1">
      <alignment vertical="center" wrapText="1"/>
    </xf>
    <xf numFmtId="0" fontId="38" fillId="0" borderId="57" xfId="0" applyFont="1" applyFill="1" applyBorder="1" applyAlignment="1">
      <alignment horizontal="left" vertical="center" wrapText="1" indent="1"/>
    </xf>
    <xf numFmtId="3" fontId="39" fillId="11" borderId="33" xfId="0" applyNumberFormat="1" applyFont="1" applyFill="1" applyBorder="1" applyAlignment="1">
      <alignment wrapText="1"/>
    </xf>
    <xf numFmtId="3" fontId="39" fillId="11" borderId="16" xfId="0" applyNumberFormat="1" applyFont="1" applyFill="1" applyBorder="1" applyAlignment="1">
      <alignment wrapText="1"/>
    </xf>
    <xf numFmtId="0" fontId="39" fillId="0" borderId="14" xfId="0" applyFont="1" applyFill="1" applyBorder="1" applyAlignment="1">
      <alignment horizontal="right" vertical="center" wrapText="1"/>
    </xf>
    <xf numFmtId="0" fontId="39" fillId="0" borderId="15" xfId="0" applyFont="1" applyFill="1" applyBorder="1" applyAlignment="1">
      <alignment horizontal="right" vertical="center" wrapText="1"/>
    </xf>
    <xf numFmtId="0" fontId="39" fillId="0" borderId="16" xfId="0" applyFont="1" applyFill="1" applyBorder="1" applyAlignment="1">
      <alignment horizontal="right" vertical="center"/>
    </xf>
    <xf numFmtId="3" fontId="39" fillId="11" borderId="27" xfId="0" applyNumberFormat="1" applyFont="1" applyFill="1" applyBorder="1" applyAlignment="1">
      <alignment wrapText="1"/>
    </xf>
    <xf numFmtId="0" fontId="39" fillId="0" borderId="2" xfId="0" applyFont="1" applyFill="1" applyBorder="1" applyAlignment="1">
      <alignment horizontal="right" vertical="center" wrapText="1"/>
    </xf>
    <xf numFmtId="0" fontId="39" fillId="0" borderId="1" xfId="0" applyFont="1" applyFill="1" applyBorder="1" applyAlignment="1">
      <alignment horizontal="right" vertical="center" wrapText="1"/>
    </xf>
    <xf numFmtId="0" fontId="39" fillId="0" borderId="3" xfId="0" applyFont="1" applyFill="1" applyBorder="1" applyAlignment="1">
      <alignment horizontal="right" vertical="center" wrapText="1"/>
    </xf>
    <xf numFmtId="0" fontId="39" fillId="0" borderId="3" xfId="0" applyFont="1" applyFill="1" applyBorder="1" applyAlignment="1">
      <alignment horizontal="right" vertical="center"/>
    </xf>
    <xf numFmtId="10" fontId="39" fillId="0" borderId="2" xfId="0" applyNumberFormat="1" applyFont="1" applyFill="1" applyBorder="1" applyAlignment="1">
      <alignment horizontal="right" vertical="center" wrapText="1"/>
    </xf>
    <xf numFmtId="9" fontId="39" fillId="0" borderId="1" xfId="0" applyNumberFormat="1" applyFont="1" applyFill="1" applyBorder="1" applyAlignment="1">
      <alignment horizontal="right" vertical="center" wrapText="1"/>
    </xf>
    <xf numFmtId="10" fontId="39" fillId="0" borderId="3" xfId="0" applyNumberFormat="1" applyFont="1" applyFill="1" applyBorder="1" applyAlignment="1">
      <alignment horizontal="right" vertical="center"/>
    </xf>
    <xf numFmtId="3" fontId="39" fillId="0" borderId="2" xfId="0" applyNumberFormat="1" applyFont="1" applyFill="1" applyBorder="1" applyAlignment="1">
      <alignment horizontal="right" vertical="center" wrapText="1"/>
    </xf>
    <xf numFmtId="3" fontId="39" fillId="0" borderId="1" xfId="0" applyNumberFormat="1" applyFont="1" applyFill="1" applyBorder="1" applyAlignment="1">
      <alignment horizontal="right" vertical="center" wrapText="1"/>
    </xf>
    <xf numFmtId="3" fontId="39" fillId="0" borderId="3" xfId="0" applyNumberFormat="1" applyFont="1" applyFill="1" applyBorder="1" applyAlignment="1">
      <alignment horizontal="right" vertical="center"/>
    </xf>
    <xf numFmtId="0" fontId="38" fillId="0" borderId="56" xfId="0" applyFont="1" applyFill="1" applyBorder="1" applyAlignment="1">
      <alignment horizontal="left" vertical="center" wrapText="1" indent="1"/>
    </xf>
    <xf numFmtId="49" fontId="39" fillId="0" borderId="3" xfId="0" applyNumberFormat="1" applyFont="1" applyFill="1" applyBorder="1" applyAlignment="1">
      <alignment horizontal="right" vertical="top" wrapText="1"/>
    </xf>
    <xf numFmtId="49" fontId="39" fillId="0" borderId="3" xfId="0" applyNumberFormat="1" applyFont="1" applyFill="1" applyBorder="1" applyAlignment="1">
      <alignment horizontal="right" vertical="center" wrapText="1"/>
    </xf>
    <xf numFmtId="9" fontId="39" fillId="0" borderId="2" xfId="0" applyNumberFormat="1" applyFont="1" applyFill="1" applyBorder="1" applyAlignment="1">
      <alignment horizontal="right" vertical="center" wrapText="1"/>
    </xf>
    <xf numFmtId="9" fontId="39" fillId="0" borderId="3" xfId="0" applyNumberFormat="1" applyFont="1" applyFill="1" applyBorder="1" applyAlignment="1">
      <alignment horizontal="right" vertical="center" wrapText="1"/>
    </xf>
    <xf numFmtId="0" fontId="39" fillId="11" borderId="3" xfId="0" applyFont="1" applyFill="1" applyBorder="1" applyAlignment="1">
      <alignment horizontal="right" vertical="center"/>
    </xf>
    <xf numFmtId="3" fontId="57" fillId="0" borderId="3" xfId="0" applyNumberFormat="1" applyFont="1" applyFill="1" applyBorder="1" applyAlignment="1">
      <alignment horizontal="right" vertical="center" wrapText="1"/>
    </xf>
    <xf numFmtId="0" fontId="56" fillId="13" borderId="51" xfId="0" applyFont="1" applyFill="1" applyBorder="1" applyAlignment="1">
      <alignment vertical="center" wrapText="1"/>
    </xf>
    <xf numFmtId="3" fontId="56" fillId="13" borderId="61" xfId="0" applyNumberFormat="1" applyFont="1" applyFill="1" applyBorder="1" applyAlignment="1">
      <alignment vertical="center" wrapText="1"/>
    </xf>
    <xf numFmtId="3" fontId="56" fillId="13" borderId="49" xfId="0" applyNumberFormat="1" applyFont="1" applyFill="1" applyBorder="1" applyAlignment="1">
      <alignment vertical="center" wrapText="1"/>
    </xf>
    <xf numFmtId="0" fontId="56" fillId="13" borderId="10" xfId="0" applyFont="1" applyFill="1" applyBorder="1" applyAlignment="1">
      <alignment vertical="center" wrapText="1"/>
    </xf>
    <xf numFmtId="0" fontId="56" fillId="13" borderId="11" xfId="0" applyFont="1" applyFill="1" applyBorder="1" applyAlignment="1">
      <alignment vertical="center" wrapText="1"/>
    </xf>
    <xf numFmtId="0" fontId="56" fillId="13" borderId="4" xfId="0" applyFont="1" applyFill="1" applyBorder="1" applyAlignment="1">
      <alignment vertical="center" wrapText="1"/>
    </xf>
    <xf numFmtId="0" fontId="0" fillId="0" borderId="0" xfId="0" applyBorder="1" applyAlignment="1">
      <alignment vertical="center"/>
    </xf>
    <xf numFmtId="0" fontId="56" fillId="12" borderId="2" xfId="0" applyFont="1" applyFill="1" applyBorder="1" applyAlignment="1">
      <alignment horizontal="center" wrapText="1"/>
    </xf>
    <xf numFmtId="0" fontId="39" fillId="0" borderId="2" xfId="0" applyFont="1" applyFill="1" applyBorder="1" applyAlignment="1">
      <alignment wrapText="1"/>
    </xf>
    <xf numFmtId="169" fontId="39" fillId="0" borderId="1" xfId="8" applyNumberFormat="1" applyFont="1" applyFill="1" applyBorder="1" applyAlignment="1">
      <alignment wrapText="1"/>
    </xf>
    <xf numFmtId="169" fontId="39" fillId="0" borderId="3" xfId="8" applyNumberFormat="1" applyFont="1" applyFill="1" applyBorder="1" applyAlignment="1">
      <alignment wrapText="1"/>
    </xf>
    <xf numFmtId="0" fontId="39" fillId="0" borderId="2" xfId="0" applyFont="1" applyFill="1" applyBorder="1" applyAlignment="1">
      <alignment horizontal="center" wrapText="1"/>
    </xf>
    <xf numFmtId="0" fontId="38" fillId="0" borderId="6" xfId="0" applyFont="1" applyFill="1" applyBorder="1" applyAlignment="1">
      <alignment horizontal="center" wrapText="1"/>
    </xf>
    <xf numFmtId="0" fontId="38" fillId="16" borderId="0" xfId="0" applyFont="1" applyFill="1" applyBorder="1" applyAlignment="1">
      <alignment horizontal="right" vertical="center" wrapText="1"/>
    </xf>
    <xf numFmtId="169" fontId="39" fillId="16" borderId="1" xfId="8" applyNumberFormat="1" applyFont="1" applyFill="1" applyBorder="1" applyAlignment="1">
      <alignment wrapText="1"/>
    </xf>
    <xf numFmtId="169" fontId="39" fillId="16" borderId="3" xfId="8" applyNumberFormat="1" applyFont="1" applyFill="1" applyBorder="1" applyAlignment="1">
      <alignment wrapText="1"/>
    </xf>
    <xf numFmtId="0" fontId="39" fillId="16" borderId="2" xfId="0" applyFont="1" applyFill="1" applyBorder="1" applyAlignment="1">
      <alignment horizontal="center" wrapText="1"/>
    </xf>
    <xf numFmtId="0" fontId="38" fillId="16" borderId="6" xfId="0" applyFont="1" applyFill="1" applyBorder="1" applyAlignment="1">
      <alignment horizontal="center" wrapText="1"/>
    </xf>
    <xf numFmtId="0" fontId="38" fillId="16" borderId="2" xfId="0" applyFont="1" applyFill="1" applyBorder="1" applyAlignment="1">
      <alignment horizontal="right" wrapText="1"/>
    </xf>
    <xf numFmtId="169" fontId="56" fillId="13" borderId="11" xfId="8" applyNumberFormat="1" applyFont="1" applyFill="1" applyBorder="1" applyAlignment="1">
      <alignment wrapText="1"/>
    </xf>
    <xf numFmtId="0" fontId="38" fillId="11" borderId="2" xfId="0" applyFont="1" applyFill="1" applyBorder="1" applyAlignment="1">
      <alignment vertical="top" wrapText="1"/>
    </xf>
    <xf numFmtId="0" fontId="39" fillId="11" borderId="3" xfId="0" applyFont="1" applyFill="1" applyBorder="1" applyAlignment="1">
      <alignment vertical="center" wrapText="1"/>
    </xf>
    <xf numFmtId="0" fontId="39" fillId="11" borderId="2" xfId="0" applyFont="1" applyFill="1" applyBorder="1" applyAlignment="1">
      <alignment vertical="top" wrapText="1"/>
    </xf>
    <xf numFmtId="0" fontId="39" fillId="11" borderId="6" xfId="0" applyFont="1" applyFill="1" applyBorder="1" applyAlignment="1">
      <alignment vertical="top" wrapText="1"/>
    </xf>
    <xf numFmtId="0" fontId="56" fillId="13" borderId="2" xfId="0" applyFont="1" applyFill="1" applyBorder="1" applyAlignment="1">
      <alignment shrinkToFit="1"/>
    </xf>
    <xf numFmtId="0" fontId="56" fillId="13" borderId="1" xfId="0" applyFont="1" applyFill="1" applyBorder="1" applyAlignment="1">
      <alignment shrinkToFit="1"/>
    </xf>
    <xf numFmtId="0" fontId="56" fillId="13" borderId="3" xfId="0" applyFont="1" applyFill="1" applyBorder="1" applyAlignment="1">
      <alignment shrinkToFit="1"/>
    </xf>
    <xf numFmtId="0" fontId="56" fillId="13" borderId="6" xfId="0" applyFont="1" applyFill="1" applyBorder="1" applyAlignment="1">
      <alignment shrinkToFit="1"/>
    </xf>
    <xf numFmtId="0" fontId="38" fillId="11" borderId="2" xfId="0" applyFont="1" applyFill="1" applyBorder="1" applyAlignment="1">
      <alignment shrinkToFit="1"/>
    </xf>
    <xf numFmtId="0" fontId="39" fillId="11" borderId="2" xfId="0" applyFont="1" applyFill="1" applyBorder="1" applyAlignment="1">
      <alignment shrinkToFit="1"/>
    </xf>
    <xf numFmtId="0" fontId="39" fillId="11" borderId="6" xfId="0" applyFont="1" applyFill="1" applyBorder="1" applyAlignment="1">
      <alignment shrinkToFit="1"/>
    </xf>
    <xf numFmtId="0" fontId="56" fillId="13" borderId="10" xfId="0" applyFont="1" applyFill="1" applyBorder="1" applyAlignment="1">
      <alignment shrinkToFit="1"/>
    </xf>
    <xf numFmtId="3" fontId="56" fillId="13" borderId="11" xfId="0" applyNumberFormat="1" applyFont="1" applyFill="1" applyBorder="1" applyAlignment="1">
      <alignment horizontal="center" shrinkToFit="1"/>
    </xf>
    <xf numFmtId="0" fontId="56" fillId="13" borderId="4" xfId="0" applyFont="1" applyFill="1" applyBorder="1" applyAlignment="1">
      <alignment horizontal="center" shrinkToFit="1"/>
    </xf>
    <xf numFmtId="0" fontId="39" fillId="11" borderId="8" xfId="0" applyFont="1" applyFill="1" applyBorder="1" applyAlignment="1">
      <alignment wrapText="1"/>
    </xf>
    <xf numFmtId="0" fontId="39" fillId="11" borderId="9" xfId="0" applyFont="1" applyFill="1" applyBorder="1" applyAlignment="1">
      <alignment wrapText="1"/>
    </xf>
    <xf numFmtId="169" fontId="56" fillId="12" borderId="1" xfId="8" applyNumberFormat="1" applyFont="1" applyFill="1" applyBorder="1" applyAlignment="1">
      <alignment wrapText="1"/>
    </xf>
    <xf numFmtId="169" fontId="56" fillId="12" borderId="3" xfId="8" applyNumberFormat="1" applyFont="1" applyFill="1" applyBorder="1" applyAlignment="1">
      <alignment wrapText="1"/>
    </xf>
    <xf numFmtId="169" fontId="39" fillId="11" borderId="1" xfId="8" applyNumberFormat="1" applyFont="1" applyFill="1" applyBorder="1" applyAlignment="1">
      <alignment wrapText="1"/>
    </xf>
    <xf numFmtId="169" fontId="39" fillId="11" borderId="3" xfId="8" applyNumberFormat="1" applyFont="1" applyFill="1" applyBorder="1" applyAlignment="1">
      <alignment wrapText="1"/>
    </xf>
    <xf numFmtId="0" fontId="39" fillId="11" borderId="2" xfId="0" applyFont="1" applyFill="1" applyBorder="1" applyAlignment="1">
      <alignment horizontal="left" vertical="top" wrapText="1"/>
    </xf>
    <xf numFmtId="0" fontId="39" fillId="11" borderId="6" xfId="0" applyFont="1" applyFill="1" applyBorder="1" applyAlignment="1">
      <alignment horizontal="left" vertical="top" wrapText="1"/>
    </xf>
    <xf numFmtId="0" fontId="57" fillId="11" borderId="6" xfId="0" applyFont="1" applyFill="1" applyBorder="1" applyAlignment="1">
      <alignment horizontal="left" vertical="top" wrapText="1"/>
    </xf>
    <xf numFmtId="0" fontId="56" fillId="12" borderId="2" xfId="0" applyFont="1" applyFill="1" applyBorder="1" applyAlignment="1">
      <alignment horizontal="left" vertical="top" wrapText="1"/>
    </xf>
    <xf numFmtId="0" fontId="56" fillId="12" borderId="6" xfId="0" applyFont="1" applyFill="1" applyBorder="1" applyAlignment="1">
      <alignment horizontal="left" vertical="top" wrapText="1"/>
    </xf>
    <xf numFmtId="0" fontId="57" fillId="11" borderId="6" xfId="0" applyFont="1" applyFill="1" applyBorder="1" applyAlignment="1">
      <alignment vertical="top" wrapText="1"/>
    </xf>
    <xf numFmtId="0" fontId="56" fillId="12" borderId="2" xfId="0" applyFont="1" applyFill="1" applyBorder="1" applyAlignment="1">
      <alignment vertical="top" wrapText="1"/>
    </xf>
    <xf numFmtId="0" fontId="56" fillId="12" borderId="6" xfId="0" applyFont="1" applyFill="1" applyBorder="1" applyAlignment="1">
      <alignment vertical="top" wrapText="1"/>
    </xf>
    <xf numFmtId="0" fontId="57" fillId="11" borderId="2" xfId="0" applyFont="1" applyFill="1" applyBorder="1" applyAlignment="1">
      <alignment vertical="top" wrapText="1"/>
    </xf>
    <xf numFmtId="169" fontId="56" fillId="13" borderId="11" xfId="0" applyNumberFormat="1" applyFont="1" applyFill="1" applyBorder="1" applyAlignment="1">
      <alignment wrapText="1"/>
    </xf>
    <xf numFmtId="169" fontId="56" fillId="13" borderId="4" xfId="0" applyNumberFormat="1" applyFont="1" applyFill="1" applyBorder="1" applyAlignment="1">
      <alignment wrapText="1"/>
    </xf>
    <xf numFmtId="0" fontId="56" fillId="12" borderId="7" xfId="0" applyFont="1" applyFill="1" applyBorder="1" applyAlignment="1">
      <alignment wrapText="1"/>
    </xf>
    <xf numFmtId="0" fontId="56" fillId="16" borderId="8" xfId="0" applyFont="1" applyFill="1" applyBorder="1" applyAlignment="1">
      <alignment wrapText="1"/>
    </xf>
    <xf numFmtId="0" fontId="39" fillId="16" borderId="2" xfId="0" applyFont="1" applyFill="1" applyBorder="1" applyAlignment="1">
      <alignment wrapText="1"/>
    </xf>
    <xf numFmtId="0" fontId="39" fillId="16" borderId="6" xfId="0" applyFont="1" applyFill="1" applyBorder="1" applyAlignment="1">
      <alignment wrapText="1"/>
    </xf>
    <xf numFmtId="9" fontId="39" fillId="11" borderId="2" xfId="0" applyNumberFormat="1" applyFont="1" applyFill="1" applyBorder="1" applyAlignment="1">
      <alignment horizontal="center" wrapText="1"/>
    </xf>
    <xf numFmtId="9" fontId="39" fillId="11" borderId="6" xfId="0" applyNumberFormat="1" applyFont="1" applyFill="1" applyBorder="1" applyAlignment="1">
      <alignment horizontal="center" wrapText="1"/>
    </xf>
    <xf numFmtId="0" fontId="39" fillId="11" borderId="27" xfId="0" applyFont="1" applyFill="1" applyBorder="1" applyAlignment="1">
      <alignment horizontal="center" wrapText="1"/>
    </xf>
    <xf numFmtId="0" fontId="39" fillId="11" borderId="27" xfId="0" applyFont="1" applyFill="1" applyBorder="1" applyAlignment="1">
      <alignment horizontal="center" vertical="top" wrapText="1"/>
    </xf>
    <xf numFmtId="0" fontId="39" fillId="11" borderId="2" xfId="0" applyFont="1" applyFill="1" applyBorder="1" applyAlignment="1">
      <alignment horizontal="center" vertical="top" wrapText="1"/>
    </xf>
    <xf numFmtId="3" fontId="26" fillId="0" borderId="6" xfId="0" applyNumberFormat="1" applyFont="1" applyFill="1" applyBorder="1"/>
    <xf numFmtId="3" fontId="18" fillId="0" borderId="40" xfId="0" applyNumberFormat="1" applyFont="1" applyFill="1" applyBorder="1" applyAlignment="1">
      <alignment wrapText="1"/>
    </xf>
    <xf numFmtId="3" fontId="18" fillId="0" borderId="62" xfId="0" applyNumberFormat="1" applyFont="1" applyFill="1" applyBorder="1" applyAlignment="1">
      <alignment wrapText="1"/>
    </xf>
    <xf numFmtId="3" fontId="18" fillId="0" borderId="39" xfId="0" applyNumberFormat="1" applyFont="1" applyFill="1" applyBorder="1" applyAlignment="1">
      <alignment wrapText="1"/>
    </xf>
    <xf numFmtId="3" fontId="18" fillId="0" borderId="7" xfId="0" applyNumberFormat="1" applyFont="1" applyFill="1" applyBorder="1" applyAlignment="1">
      <alignment wrapText="1"/>
    </xf>
    <xf numFmtId="3" fontId="18" fillId="0" borderId="9" xfId="0" applyNumberFormat="1" applyFont="1" applyFill="1" applyBorder="1" applyAlignment="1">
      <alignment wrapText="1"/>
    </xf>
    <xf numFmtId="3" fontId="18" fillId="0" borderId="55" xfId="0" applyNumberFormat="1" applyFont="1" applyFill="1" applyBorder="1" applyAlignment="1">
      <alignment wrapText="1"/>
    </xf>
    <xf numFmtId="3" fontId="26" fillId="0" borderId="6" xfId="0" applyNumberFormat="1" applyFont="1" applyFill="1" applyBorder="1" applyAlignment="1">
      <alignment horizontal="right"/>
    </xf>
    <xf numFmtId="3" fontId="7" fillId="3" borderId="22" xfId="0" applyNumberFormat="1" applyFont="1" applyFill="1" applyBorder="1"/>
    <xf numFmtId="3" fontId="6" fillId="0" borderId="3" xfId="0" applyNumberFormat="1" applyFont="1" applyFill="1" applyBorder="1"/>
    <xf numFmtId="0" fontId="24" fillId="0" borderId="32" xfId="0" applyFont="1" applyFill="1" applyBorder="1" applyAlignment="1">
      <alignment horizontal="left" vertical="top" wrapText="1"/>
    </xf>
    <xf numFmtId="0" fontId="6" fillId="3" borderId="3" xfId="0" applyFont="1" applyFill="1" applyBorder="1" applyAlignment="1">
      <alignment horizontal="center" wrapText="1"/>
    </xf>
    <xf numFmtId="9" fontId="0" fillId="0" borderId="0" xfId="6" applyFont="1"/>
    <xf numFmtId="3" fontId="5" fillId="0" borderId="11" xfId="0" applyNumberFormat="1" applyFont="1" applyFill="1" applyBorder="1" applyAlignment="1"/>
    <xf numFmtId="3" fontId="5" fillId="3" borderId="21" xfId="0" applyNumberFormat="1" applyFont="1" applyFill="1" applyBorder="1" applyAlignment="1">
      <alignment wrapText="1"/>
    </xf>
    <xf numFmtId="3" fontId="5" fillId="3" borderId="68" xfId="0" applyNumberFormat="1" applyFont="1" applyFill="1" applyBorder="1"/>
    <xf numFmtId="9" fontId="5" fillId="0" borderId="1" xfId="6" applyFont="1" applyFill="1" applyBorder="1" applyAlignment="1">
      <alignment horizontal="right" wrapText="1"/>
    </xf>
    <xf numFmtId="9" fontId="5" fillId="5" borderId="1" xfId="6" applyFont="1" applyFill="1" applyBorder="1" applyAlignment="1">
      <alignment horizontal="right"/>
    </xf>
    <xf numFmtId="9" fontId="5" fillId="0" borderId="1" xfId="6" applyFont="1" applyFill="1" applyBorder="1" applyAlignment="1">
      <alignment horizontal="right"/>
    </xf>
    <xf numFmtId="3" fontId="6" fillId="0" borderId="4" xfId="0" applyNumberFormat="1" applyFont="1" applyFill="1" applyBorder="1" applyAlignment="1">
      <alignment wrapText="1"/>
    </xf>
    <xf numFmtId="17" fontId="12" fillId="0" borderId="1" xfId="0" applyNumberFormat="1" applyFont="1" applyFill="1" applyBorder="1" applyAlignment="1">
      <alignment horizontal="left" vertical="top" wrapText="1"/>
    </xf>
    <xf numFmtId="3" fontId="5" fillId="0" borderId="1" xfId="0" applyNumberFormat="1" applyFont="1" applyBorder="1" applyAlignment="1">
      <alignment wrapText="1"/>
    </xf>
    <xf numFmtId="3" fontId="6" fillId="0" borderId="3" xfId="0" applyNumberFormat="1" applyFont="1" applyBorder="1" applyAlignment="1">
      <alignment wrapText="1"/>
    </xf>
    <xf numFmtId="3" fontId="5" fillId="0" borderId="11" xfId="0" applyNumberFormat="1" applyFont="1" applyBorder="1"/>
    <xf numFmtId="3" fontId="6" fillId="0" borderId="4" xfId="0" applyNumberFormat="1" applyFont="1" applyBorder="1" applyAlignment="1">
      <alignment wrapText="1"/>
    </xf>
    <xf numFmtId="0" fontId="26" fillId="2" borderId="2" xfId="0" applyFont="1" applyFill="1" applyBorder="1" applyAlignment="1">
      <alignment wrapText="1"/>
    </xf>
    <xf numFmtId="0" fontId="11" fillId="4" borderId="10" xfId="0" applyFont="1" applyFill="1" applyBorder="1" applyAlignment="1">
      <alignment vertical="center" wrapText="1"/>
    </xf>
    <xf numFmtId="0" fontId="0" fillId="0" borderId="26" xfId="0" applyFont="1" applyFill="1" applyBorder="1" applyAlignment="1">
      <alignment horizontal="left" vertical="top" wrapText="1"/>
    </xf>
    <xf numFmtId="0" fontId="24" fillId="0" borderId="32" xfId="0" applyFont="1" applyFill="1" applyBorder="1" applyAlignment="1">
      <alignment horizontal="left" vertical="top" wrapText="1"/>
    </xf>
    <xf numFmtId="0" fontId="7" fillId="2" borderId="35"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5" fillId="2" borderId="5" xfId="0" applyFont="1" applyFill="1" applyBorder="1" applyAlignment="1">
      <alignment horizontal="center" wrapText="1"/>
    </xf>
    <xf numFmtId="0" fontId="5" fillId="2" borderId="26" xfId="0" applyFont="1" applyFill="1" applyBorder="1" applyAlignment="1">
      <alignment horizontal="center" wrapText="1"/>
    </xf>
    <xf numFmtId="0" fontId="5" fillId="2" borderId="6" xfId="0" applyFont="1" applyFill="1" applyBorder="1" applyAlignment="1">
      <alignment horizontal="center" wrapText="1"/>
    </xf>
    <xf numFmtId="0" fontId="19" fillId="0" borderId="0" xfId="0" applyFont="1" applyAlignment="1">
      <alignment horizontal="center" vertical="center"/>
    </xf>
    <xf numFmtId="0" fontId="2" fillId="6" borderId="23"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25" xfId="0" applyFont="1" applyFill="1" applyBorder="1" applyAlignment="1">
      <alignment horizontal="center" vertical="center"/>
    </xf>
    <xf numFmtId="0" fontId="6" fillId="0" borderId="5" xfId="0" applyFont="1" applyBorder="1" applyAlignment="1">
      <alignment horizontal="center" wrapText="1"/>
    </xf>
    <xf numFmtId="0" fontId="0" fillId="0" borderId="27" xfId="0" applyBorder="1"/>
    <xf numFmtId="0" fontId="6" fillId="0" borderId="5" xfId="0" applyFont="1" applyFill="1" applyBorder="1" applyAlignment="1">
      <alignment horizontal="center" wrapText="1"/>
    </xf>
    <xf numFmtId="0" fontId="6" fillId="0" borderId="27" xfId="0" applyFont="1" applyFill="1" applyBorder="1" applyAlignment="1">
      <alignment horizontal="center" wrapText="1"/>
    </xf>
    <xf numFmtId="0" fontId="6" fillId="0" borderId="1" xfId="0" applyFont="1" applyBorder="1" applyAlignment="1">
      <alignment horizont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6" fillId="0" borderId="7" xfId="0" applyFont="1" applyBorder="1" applyAlignment="1">
      <alignment horizontal="left" wrapText="1"/>
    </xf>
    <xf numFmtId="0" fontId="6" fillId="0" borderId="14" xfId="0" applyFont="1" applyBorder="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20" fillId="6" borderId="28"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6" fillId="0" borderId="19" xfId="0" applyFont="1" applyBorder="1" applyAlignment="1">
      <alignment horizontal="left" wrapText="1"/>
    </xf>
    <xf numFmtId="0" fontId="6" fillId="0" borderId="18" xfId="0" applyFont="1" applyBorder="1" applyAlignment="1">
      <alignment horizontal="center" wrapText="1"/>
    </xf>
    <xf numFmtId="0" fontId="5" fillId="0" borderId="0" xfId="0" applyFont="1" applyAlignment="1">
      <alignment horizontal="left"/>
    </xf>
    <xf numFmtId="0" fontId="10" fillId="6" borderId="65" xfId="0" applyFont="1" applyFill="1" applyBorder="1" applyAlignment="1">
      <alignment horizontal="center" vertical="center"/>
    </xf>
    <xf numFmtId="0" fontId="10" fillId="6" borderId="66" xfId="0" applyFont="1" applyFill="1" applyBorder="1" applyAlignment="1">
      <alignment horizontal="center" vertical="center"/>
    </xf>
    <xf numFmtId="0" fontId="10" fillId="6" borderId="67" xfId="0" applyFont="1" applyFill="1" applyBorder="1" applyAlignment="1">
      <alignment horizontal="center" vertical="center"/>
    </xf>
    <xf numFmtId="0" fontId="18" fillId="0" borderId="0" xfId="0" applyFont="1" applyAlignment="1">
      <alignment horizontal="left" wrapText="1"/>
    </xf>
    <xf numFmtId="0" fontId="11" fillId="0" borderId="24" xfId="0" applyFont="1" applyBorder="1" applyAlignment="1">
      <alignment horizontal="center" wrapText="1"/>
    </xf>
    <xf numFmtId="0" fontId="11" fillId="3" borderId="47" xfId="0" applyFont="1" applyFill="1" applyBorder="1" applyAlignment="1">
      <alignment horizontal="center" wrapText="1"/>
    </xf>
    <xf numFmtId="0" fontId="11" fillId="3" borderId="43" xfId="0" applyFont="1" applyFill="1" applyBorder="1" applyAlignment="1">
      <alignment horizontal="center" wrapText="1"/>
    </xf>
    <xf numFmtId="0" fontId="18" fillId="0" borderId="0" xfId="0" applyFont="1" applyAlignment="1">
      <alignment horizontal="left"/>
    </xf>
    <xf numFmtId="0" fontId="11" fillId="3" borderId="25" xfId="0" applyFont="1" applyFill="1" applyBorder="1" applyAlignment="1">
      <alignment horizontal="center" wrapText="1"/>
    </xf>
    <xf numFmtId="0" fontId="11" fillId="3" borderId="3" xfId="0" applyFont="1" applyFill="1" applyBorder="1" applyAlignment="1">
      <alignment horizontal="center" wrapText="1"/>
    </xf>
    <xf numFmtId="0" fontId="11" fillId="0" borderId="45" xfId="0" applyFont="1" applyBorder="1" applyAlignment="1">
      <alignment horizontal="center" vertical="top" wrapText="1"/>
    </xf>
    <xf numFmtId="0" fontId="11" fillId="0" borderId="24" xfId="0" applyFont="1" applyBorder="1" applyAlignment="1">
      <alignment horizontal="center" vertical="top" wrapText="1"/>
    </xf>
    <xf numFmtId="0" fontId="11" fillId="3" borderId="25" xfId="0" applyFont="1" applyFill="1" applyBorder="1" applyAlignment="1">
      <alignment horizontal="right" vertical="top" wrapText="1"/>
    </xf>
    <xf numFmtId="0" fontId="11" fillId="3" borderId="3" xfId="0" applyFont="1" applyFill="1" applyBorder="1" applyAlignment="1">
      <alignment horizontal="right" vertical="top" wrapText="1"/>
    </xf>
    <xf numFmtId="0" fontId="11" fillId="0" borderId="24" xfId="1" applyFont="1" applyBorder="1" applyAlignment="1">
      <alignment horizontal="center" wrapText="1"/>
    </xf>
    <xf numFmtId="0" fontId="11" fillId="3" borderId="47" xfId="1" applyFont="1" applyFill="1" applyBorder="1" applyAlignment="1">
      <alignment horizontal="center" wrapText="1"/>
    </xf>
    <xf numFmtId="0" fontId="11" fillId="3" borderId="43" xfId="1" applyFont="1" applyFill="1" applyBorder="1" applyAlignment="1">
      <alignment horizontal="center" wrapText="1"/>
    </xf>
    <xf numFmtId="0" fontId="11" fillId="0" borderId="24"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0" fillId="6" borderId="23"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20" fillId="6" borderId="44" xfId="0" applyFont="1" applyFill="1" applyBorder="1" applyAlignment="1">
      <alignment horizontal="center" vertical="center"/>
    </xf>
    <xf numFmtId="0" fontId="10" fillId="6" borderId="45" xfId="0" applyFont="1" applyFill="1" applyBorder="1" applyAlignment="1">
      <alignment horizontal="center" vertical="center"/>
    </xf>
    <xf numFmtId="0" fontId="10" fillId="6" borderId="46" xfId="0" applyFont="1" applyFill="1" applyBorder="1" applyAlignment="1">
      <alignment horizontal="center" vertical="center"/>
    </xf>
    <xf numFmtId="0" fontId="10" fillId="6" borderId="47" xfId="0" applyFont="1" applyFill="1" applyBorder="1" applyAlignment="1">
      <alignment horizontal="center" vertical="center"/>
    </xf>
    <xf numFmtId="0" fontId="18" fillId="0" borderId="0" xfId="0" applyFont="1" applyAlignment="1">
      <alignment horizontal="left" vertical="top"/>
    </xf>
    <xf numFmtId="0" fontId="18" fillId="0" borderId="0" xfId="0" applyFont="1" applyFill="1" applyAlignment="1">
      <alignment horizontal="left" vertical="top" wrapText="1"/>
    </xf>
    <xf numFmtId="0" fontId="6" fillId="0" borderId="35" xfId="0" applyFont="1" applyBorder="1" applyAlignment="1">
      <alignment horizontal="center" wrapText="1"/>
    </xf>
    <xf numFmtId="0" fontId="6" fillId="0" borderId="29" xfId="0" applyFont="1" applyBorder="1" applyAlignment="1">
      <alignment horizontal="center" wrapText="1"/>
    </xf>
    <xf numFmtId="0" fontId="6" fillId="0" borderId="36" xfId="0" applyFont="1" applyBorder="1" applyAlignment="1">
      <alignment horizontal="center" wrapText="1"/>
    </xf>
    <xf numFmtId="0" fontId="6" fillId="3" borderId="47" xfId="0" applyFont="1" applyFill="1" applyBorder="1" applyAlignment="1">
      <alignment horizontal="center" wrapText="1"/>
    </xf>
    <xf numFmtId="0" fontId="6" fillId="3" borderId="20" xfId="0" applyFont="1" applyFill="1" applyBorder="1" applyAlignment="1">
      <alignment horizontal="center" wrapText="1"/>
    </xf>
    <xf numFmtId="0" fontId="6" fillId="0" borderId="45" xfId="0" applyFont="1" applyBorder="1" applyAlignment="1">
      <alignment horizontal="center" wrapText="1"/>
    </xf>
    <xf numFmtId="0" fontId="6" fillId="0" borderId="45" xfId="0" applyFont="1" applyFill="1" applyBorder="1" applyAlignment="1">
      <alignment horizontal="center" wrapText="1"/>
    </xf>
    <xf numFmtId="0" fontId="6" fillId="0" borderId="18" xfId="0" applyFont="1" applyFill="1" applyBorder="1" applyAlignment="1">
      <alignment horizontal="center" wrapText="1"/>
    </xf>
    <xf numFmtId="0" fontId="6" fillId="0" borderId="44" xfId="0" applyFont="1" applyBorder="1" applyAlignment="1">
      <alignment horizontal="center" wrapText="1"/>
    </xf>
    <xf numFmtId="0" fontId="6" fillId="0" borderId="19" xfId="0" applyFont="1" applyBorder="1" applyAlignment="1">
      <alignment horizontal="center" wrapText="1"/>
    </xf>
    <xf numFmtId="0" fontId="20" fillId="6" borderId="28" xfId="0" applyFont="1" applyFill="1" applyBorder="1" applyAlignment="1">
      <alignment horizontal="center" vertical="center"/>
    </xf>
    <xf numFmtId="0" fontId="20" fillId="6" borderId="29" xfId="0" applyFont="1" applyFill="1" applyBorder="1" applyAlignment="1">
      <alignment horizontal="center" vertical="center"/>
    </xf>
    <xf numFmtId="0" fontId="20" fillId="6" borderId="30" xfId="0" applyFont="1" applyFill="1" applyBorder="1" applyAlignment="1">
      <alignment horizontal="center" vertical="center"/>
    </xf>
    <xf numFmtId="0" fontId="6" fillId="0" borderId="38" xfId="0" applyFont="1" applyBorder="1" applyAlignment="1">
      <alignment horizontal="left" wrapText="1"/>
    </xf>
    <xf numFmtId="0" fontId="6" fillId="0" borderId="9" xfId="0" applyFont="1" applyBorder="1" applyAlignment="1">
      <alignment horizontal="center" wrapText="1"/>
    </xf>
    <xf numFmtId="0" fontId="6" fillId="0" borderId="43" xfId="0" applyFont="1" applyBorder="1" applyAlignment="1">
      <alignment horizontal="center" wrapText="1"/>
    </xf>
    <xf numFmtId="0" fontId="6" fillId="0" borderId="20" xfId="0" applyFont="1" applyBorder="1" applyAlignment="1">
      <alignment horizontal="center" wrapText="1"/>
    </xf>
    <xf numFmtId="0" fontId="5" fillId="0" borderId="0" xfId="0" applyFont="1" applyAlignment="1">
      <alignment horizontal="left" vertical="top"/>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4" borderId="1" xfId="0" applyFont="1" applyFill="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1" xfId="0" applyFont="1" applyFill="1" applyBorder="1" applyAlignment="1">
      <alignment horizontal="center" wrapText="1"/>
    </xf>
    <xf numFmtId="0" fontId="20" fillId="6" borderId="29"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3" borderId="8"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8" xfId="0" applyFont="1" applyFill="1" applyBorder="1" applyAlignment="1">
      <alignment horizontal="center" wrapText="1"/>
    </xf>
    <xf numFmtId="0" fontId="6" fillId="0" borderId="47" xfId="0" applyFont="1" applyFill="1" applyBorder="1" applyAlignment="1">
      <alignment horizontal="center" wrapText="1"/>
    </xf>
    <xf numFmtId="0" fontId="6" fillId="0" borderId="20" xfId="0" applyFont="1" applyFill="1" applyBorder="1" applyAlignment="1">
      <alignment horizontal="center" wrapText="1"/>
    </xf>
    <xf numFmtId="0" fontId="6" fillId="0" borderId="4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8" xfId="0" applyFont="1" applyBorder="1" applyAlignment="1">
      <alignment horizontal="left" vertical="center" wrapText="1"/>
    </xf>
    <xf numFmtId="0" fontId="6" fillId="0" borderId="19" xfId="0" applyFont="1" applyBorder="1" applyAlignment="1">
      <alignment horizontal="left" vertical="center" wrapText="1"/>
    </xf>
    <xf numFmtId="0" fontId="6" fillId="0" borderId="4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17" fillId="0" borderId="0" xfId="0" applyFont="1" applyAlignment="1">
      <alignment horizontal="left" vertical="top" wrapText="1"/>
    </xf>
    <xf numFmtId="0" fontId="6" fillId="0" borderId="8" xfId="0" applyFont="1" applyBorder="1" applyAlignment="1">
      <alignment horizontal="center" vertical="center" wrapText="1"/>
    </xf>
    <xf numFmtId="0" fontId="6" fillId="0" borderId="47" xfId="0" applyFont="1" applyFill="1" applyBorder="1" applyAlignment="1">
      <alignment horizontal="center" vertical="center" wrapText="1"/>
    </xf>
    <xf numFmtId="49" fontId="47" fillId="0" borderId="101" xfId="0" applyNumberFormat="1" applyFont="1" applyFill="1" applyBorder="1" applyAlignment="1">
      <alignment horizontal="center" vertical="center" wrapText="1"/>
    </xf>
    <xf numFmtId="0" fontId="47" fillId="0" borderId="97" xfId="0" applyFont="1" applyFill="1" applyBorder="1" applyAlignment="1">
      <alignment horizontal="center" vertical="center" wrapText="1"/>
    </xf>
    <xf numFmtId="49" fontId="47" fillId="0" borderId="100" xfId="0" applyNumberFormat="1" applyFont="1" applyFill="1" applyBorder="1" applyAlignment="1">
      <alignment horizontal="center" wrapText="1"/>
    </xf>
    <xf numFmtId="0" fontId="47" fillId="0" borderId="96" xfId="0" applyFont="1" applyFill="1" applyBorder="1" applyAlignment="1">
      <alignment horizontal="center" wrapText="1"/>
    </xf>
    <xf numFmtId="0" fontId="49" fillId="0" borderId="8"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41" xfId="0" applyFont="1" applyFill="1" applyBorder="1" applyAlignment="1">
      <alignment horizontal="center" vertical="center" wrapText="1"/>
    </xf>
    <xf numFmtId="0" fontId="49" fillId="0" borderId="8" xfId="0" applyFont="1" applyBorder="1" applyAlignment="1">
      <alignment horizontal="center" vertical="center" wrapText="1"/>
    </xf>
    <xf numFmtId="0" fontId="49" fillId="0" borderId="18" xfId="0" applyFont="1" applyBorder="1" applyAlignment="1">
      <alignment horizontal="center" vertical="center" wrapText="1"/>
    </xf>
    <xf numFmtId="49" fontId="47" fillId="0" borderId="99" xfId="0" applyNumberFormat="1" applyFont="1" applyFill="1" applyBorder="1" applyAlignment="1">
      <alignment horizontal="center" wrapText="1"/>
    </xf>
    <xf numFmtId="49" fontId="47" fillId="0" borderId="98" xfId="0" applyNumberFormat="1" applyFont="1" applyFill="1" applyBorder="1" applyAlignment="1">
      <alignment horizontal="center" wrapText="1"/>
    </xf>
    <xf numFmtId="0" fontId="47" fillId="0" borderId="95" xfId="0" applyFont="1" applyFill="1" applyBorder="1" applyAlignment="1">
      <alignment horizontal="center" wrapText="1"/>
    </xf>
    <xf numFmtId="0" fontId="49" fillId="0" borderId="45" xfId="0" applyFont="1" applyFill="1" applyBorder="1" applyAlignment="1">
      <alignment horizontal="center" vertical="center" wrapText="1"/>
    </xf>
    <xf numFmtId="0" fontId="18" fillId="0" borderId="0" xfId="0" applyFont="1" applyFill="1" applyAlignment="1">
      <alignment horizontal="left" wrapText="1"/>
    </xf>
    <xf numFmtId="167" fontId="5" fillId="4" borderId="5" xfId="0" applyNumberFormat="1" applyFont="1" applyFill="1" applyBorder="1" applyAlignment="1"/>
    <xf numFmtId="167" fontId="5" fillId="4" borderId="27" xfId="0" applyNumberFormat="1" applyFont="1" applyFill="1" applyBorder="1" applyAlignment="1"/>
    <xf numFmtId="0" fontId="20" fillId="6" borderId="2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5" xfId="0" applyFont="1" applyFill="1" applyBorder="1" applyAlignment="1">
      <alignment horizontal="center" vertical="center" wrapText="1"/>
    </xf>
    <xf numFmtId="167" fontId="6" fillId="3" borderId="5" xfId="0" applyNumberFormat="1" applyFont="1" applyFill="1" applyBorder="1" applyAlignment="1"/>
    <xf numFmtId="167" fontId="6" fillId="3" borderId="27" xfId="0" applyNumberFormat="1" applyFont="1" applyFill="1" applyBorder="1" applyAlignment="1"/>
    <xf numFmtId="167" fontId="5" fillId="0" borderId="12" xfId="0" applyNumberFormat="1" applyFont="1" applyFill="1" applyBorder="1" applyAlignment="1"/>
    <xf numFmtId="167" fontId="5" fillId="0" borderId="53" xfId="0" applyNumberFormat="1" applyFont="1" applyFill="1" applyBorder="1" applyAlignment="1"/>
    <xf numFmtId="0" fontId="10" fillId="6" borderId="2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8" xfId="0" applyFont="1" applyBorder="1" applyAlignment="1">
      <alignment horizontal="center" wrapText="1"/>
    </xf>
    <xf numFmtId="0" fontId="18" fillId="0" borderId="0" xfId="0" applyFont="1" applyFill="1" applyAlignment="1">
      <alignment horizontal="left" vertical="center" wrapText="1"/>
    </xf>
    <xf numFmtId="0" fontId="11" fillId="0" borderId="1" xfId="0" applyFont="1" applyBorder="1" applyAlignment="1">
      <alignment horizontal="center" wrapText="1"/>
    </xf>
    <xf numFmtId="0" fontId="6" fillId="3" borderId="3" xfId="0" applyFont="1" applyFill="1" applyBorder="1" applyAlignment="1">
      <alignment horizontal="center" wrapText="1"/>
    </xf>
    <xf numFmtId="0" fontId="20" fillId="6" borderId="58" xfId="0" applyFont="1" applyFill="1" applyBorder="1" applyAlignment="1">
      <alignment horizontal="center" vertical="center" wrapText="1"/>
    </xf>
    <xf numFmtId="0" fontId="20" fillId="6" borderId="50" xfId="0" applyFont="1" applyFill="1" applyBorder="1" applyAlignment="1">
      <alignment horizontal="center" vertical="center" wrapText="1"/>
    </xf>
    <xf numFmtId="0" fontId="20" fillId="6" borderId="59" xfId="0" applyFont="1" applyFill="1" applyBorder="1" applyAlignment="1">
      <alignment horizontal="center" vertical="center" wrapText="1"/>
    </xf>
    <xf numFmtId="0" fontId="11" fillId="0" borderId="34" xfId="0" applyFont="1" applyFill="1" applyBorder="1" applyAlignment="1">
      <alignment horizontal="center" wrapText="1"/>
    </xf>
    <xf numFmtId="0" fontId="11" fillId="0" borderId="27" xfId="0" applyFont="1" applyFill="1" applyBorder="1" applyAlignment="1">
      <alignment horizontal="center" wrapText="1"/>
    </xf>
    <xf numFmtId="0" fontId="11" fillId="0" borderId="9" xfId="0" applyFont="1" applyFill="1" applyBorder="1" applyAlignment="1">
      <alignment horizontal="center" wrapText="1"/>
    </xf>
    <xf numFmtId="0" fontId="11" fillId="0" borderId="16" xfId="0" applyFont="1" applyFill="1" applyBorder="1" applyAlignment="1">
      <alignment horizontal="center" wrapText="1"/>
    </xf>
    <xf numFmtId="0" fontId="11" fillId="0" borderId="7" xfId="0" applyFont="1" applyFill="1" applyBorder="1" applyAlignment="1">
      <alignment horizontal="center" wrapText="1"/>
    </xf>
    <xf numFmtId="0" fontId="11" fillId="0" borderId="14" xfId="0" applyFont="1" applyFill="1" applyBorder="1" applyAlignment="1">
      <alignment horizontal="center" wrapText="1"/>
    </xf>
    <xf numFmtId="0" fontId="26" fillId="0" borderId="64" xfId="0" applyFont="1" applyFill="1" applyBorder="1" applyAlignment="1">
      <alignment horizontal="center" wrapText="1"/>
    </xf>
    <xf numFmtId="0" fontId="26" fillId="0" borderId="57" xfId="0" applyFont="1" applyFill="1" applyBorder="1" applyAlignment="1">
      <alignment horizontal="center" wrapText="1"/>
    </xf>
    <xf numFmtId="0" fontId="5" fillId="0" borderId="0" xfId="0" applyFont="1" applyFill="1" applyAlignment="1">
      <alignment horizontal="left" wrapText="1"/>
    </xf>
    <xf numFmtId="0" fontId="3" fillId="6" borderId="44" xfId="0" applyFont="1" applyFill="1" applyBorder="1" applyAlignment="1">
      <alignment horizontal="center" vertical="center"/>
    </xf>
    <xf numFmtId="0" fontId="0" fillId="0" borderId="0" xfId="0" applyAlignment="1">
      <alignment horizontal="left"/>
    </xf>
    <xf numFmtId="0" fontId="2" fillId="6" borderId="58"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7" fillId="0" borderId="0" xfId="0" applyFont="1" applyFill="1" applyAlignment="1">
      <alignment horizontal="left" vertical="center" wrapText="1"/>
    </xf>
    <xf numFmtId="0" fontId="18" fillId="0" borderId="0" xfId="0" applyFont="1" applyFill="1" applyAlignment="1">
      <alignment horizontal="left" vertical="top"/>
    </xf>
    <xf numFmtId="0" fontId="20"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164" fontId="6" fillId="3" borderId="1" xfId="5" applyNumberFormat="1" applyFont="1" applyFill="1" applyBorder="1" applyAlignment="1">
      <alignment horizontal="center"/>
    </xf>
    <xf numFmtId="0" fontId="6" fillId="0" borderId="5" xfId="1" applyFont="1" applyBorder="1" applyAlignment="1">
      <alignment horizontal="center" wrapText="1"/>
    </xf>
    <xf numFmtId="0" fontId="6" fillId="0" borderId="26" xfId="1" applyFont="1" applyBorder="1" applyAlignment="1">
      <alignment horizontal="center" wrapText="1"/>
    </xf>
    <xf numFmtId="0" fontId="6" fillId="0" borderId="6" xfId="1" applyFont="1" applyBorder="1" applyAlignment="1">
      <alignment horizontal="center" wrapText="1"/>
    </xf>
    <xf numFmtId="0" fontId="27" fillId="0" borderId="0" xfId="0" applyFont="1" applyAlignment="1">
      <alignment horizontal="left" vertical="center" wrapText="1"/>
    </xf>
    <xf numFmtId="0" fontId="39" fillId="11" borderId="8" xfId="0" applyFont="1" applyFill="1" applyBorder="1" applyAlignment="1">
      <alignment horizontal="center" vertical="top" wrapText="1"/>
    </xf>
    <xf numFmtId="0" fontId="39" fillId="11" borderId="15" xfId="0" applyFont="1" applyFill="1" applyBorder="1" applyAlignment="1">
      <alignment horizontal="center" vertical="top" wrapText="1"/>
    </xf>
    <xf numFmtId="0" fontId="39" fillId="11" borderId="40" xfId="0" applyFont="1" applyFill="1" applyBorder="1" applyAlignment="1">
      <alignment horizontal="center" vertical="top" wrapText="1"/>
    </xf>
    <xf numFmtId="0" fontId="39" fillId="11" borderId="75" xfId="0" applyFont="1" applyFill="1" applyBorder="1" applyAlignment="1">
      <alignment horizontal="center" vertical="top" wrapText="1"/>
    </xf>
    <xf numFmtId="0" fontId="39" fillId="11" borderId="33" xfId="0" applyFont="1" applyFill="1" applyBorder="1" applyAlignment="1">
      <alignment horizontal="center" vertical="top" wrapText="1"/>
    </xf>
    <xf numFmtId="0" fontId="39" fillId="11" borderId="41" xfId="0" applyFont="1" applyFill="1" applyBorder="1" applyAlignment="1">
      <alignment horizontal="center" vertical="top" wrapText="1"/>
    </xf>
    <xf numFmtId="0" fontId="39" fillId="11" borderId="9" xfId="0" applyFont="1" applyFill="1" applyBorder="1" applyAlignment="1">
      <alignment horizontal="center" vertical="top" wrapText="1"/>
    </xf>
    <xf numFmtId="0" fontId="39" fillId="11" borderId="43" xfId="0" applyFont="1" applyFill="1" applyBorder="1" applyAlignment="1">
      <alignment horizontal="center" vertical="top" wrapText="1"/>
    </xf>
    <xf numFmtId="0" fontId="39" fillId="11" borderId="16" xfId="0" applyFont="1" applyFill="1" applyBorder="1" applyAlignment="1">
      <alignment horizontal="center" vertical="top" wrapText="1"/>
    </xf>
    <xf numFmtId="0" fontId="6" fillId="0" borderId="14" xfId="0" applyFont="1" applyBorder="1" applyAlignment="1">
      <alignment horizontal="center" vertical="center" wrapText="1"/>
    </xf>
    <xf numFmtId="0" fontId="6" fillId="0" borderId="59" xfId="0" applyFont="1" applyBorder="1" applyAlignment="1">
      <alignment horizontal="center" wrapText="1"/>
    </xf>
    <xf numFmtId="0" fontId="6" fillId="0" borderId="28" xfId="0" applyFont="1" applyBorder="1" applyAlignment="1">
      <alignment horizontal="center" wrapText="1"/>
    </xf>
    <xf numFmtId="0" fontId="6" fillId="0" borderId="30" xfId="0" applyFont="1" applyBorder="1" applyAlignment="1">
      <alignment horizontal="center" wrapText="1"/>
    </xf>
    <xf numFmtId="0" fontId="11" fillId="0" borderId="4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5" xfId="0" applyFont="1" applyBorder="1" applyAlignment="1">
      <alignment horizontal="center" wrapText="1"/>
    </xf>
    <xf numFmtId="0" fontId="11" fillId="0" borderId="59" xfId="0" applyFont="1" applyBorder="1" applyAlignment="1">
      <alignment horizontal="center" wrapText="1"/>
    </xf>
    <xf numFmtId="0" fontId="11" fillId="0" borderId="28" xfId="0" applyFont="1" applyBorder="1" applyAlignment="1">
      <alignment horizontal="center" wrapText="1"/>
    </xf>
    <xf numFmtId="0" fontId="11" fillId="0" borderId="30" xfId="0" applyFont="1" applyBorder="1" applyAlignment="1">
      <alignment horizontal="center" wrapText="1"/>
    </xf>
    <xf numFmtId="0" fontId="38" fillId="12" borderId="34" xfId="0" applyFont="1" applyFill="1" applyBorder="1" applyAlignment="1">
      <alignment horizontal="left" shrinkToFit="1"/>
    </xf>
    <xf numFmtId="0" fontId="38" fillId="12" borderId="26" xfId="0" applyFont="1" applyFill="1" applyBorder="1" applyAlignment="1">
      <alignment horizontal="left" shrinkToFit="1"/>
    </xf>
    <xf numFmtId="0" fontId="38" fillId="12" borderId="6" xfId="0" applyFont="1" applyFill="1" applyBorder="1" applyAlignment="1">
      <alignment horizontal="left" shrinkToFit="1"/>
    </xf>
    <xf numFmtId="3" fontId="39" fillId="11" borderId="8" xfId="0" applyNumberFormat="1" applyFont="1" applyFill="1" applyBorder="1" applyAlignment="1">
      <alignment horizontal="center" vertical="center" shrinkToFit="1"/>
    </xf>
    <xf numFmtId="3" fontId="39" fillId="11" borderId="41" xfId="0" applyNumberFormat="1" applyFont="1" applyFill="1" applyBorder="1" applyAlignment="1">
      <alignment horizontal="center" vertical="center" shrinkToFit="1"/>
    </xf>
    <xf numFmtId="3" fontId="39" fillId="11" borderId="15" xfId="0" applyNumberFormat="1" applyFont="1" applyFill="1" applyBorder="1" applyAlignment="1">
      <alignment horizontal="center" vertical="center" shrinkToFit="1"/>
    </xf>
    <xf numFmtId="0" fontId="39" fillId="11" borderId="9" xfId="0" applyFont="1" applyFill="1" applyBorder="1" applyAlignment="1">
      <alignment horizontal="center" vertical="center" shrinkToFit="1"/>
    </xf>
    <xf numFmtId="0" fontId="39" fillId="11" borderId="43" xfId="0" applyFont="1" applyFill="1" applyBorder="1" applyAlignment="1">
      <alignment horizontal="center" vertical="center" shrinkToFit="1"/>
    </xf>
    <xf numFmtId="0" fontId="39" fillId="11" borderId="16" xfId="0" applyFont="1" applyFill="1" applyBorder="1" applyAlignment="1">
      <alignment horizontal="center" vertical="center" shrinkToFit="1"/>
    </xf>
    <xf numFmtId="0" fontId="39" fillId="11" borderId="8" xfId="0" applyFont="1" applyFill="1" applyBorder="1" applyAlignment="1">
      <alignment horizontal="center" vertical="center" shrinkToFit="1"/>
    </xf>
    <xf numFmtId="0" fontId="39" fillId="11" borderId="41" xfId="0" applyFont="1" applyFill="1" applyBorder="1" applyAlignment="1">
      <alignment horizontal="center" vertical="center" shrinkToFit="1"/>
    </xf>
    <xf numFmtId="0" fontId="39" fillId="11" borderId="15" xfId="0" applyFont="1" applyFill="1" applyBorder="1" applyAlignment="1">
      <alignment horizontal="center" vertical="center" shrinkToFit="1"/>
    </xf>
    <xf numFmtId="0" fontId="56" fillId="13" borderId="52" xfId="0" applyFont="1" applyFill="1" applyBorder="1" applyAlignment="1">
      <alignment horizontal="center" shrinkToFit="1"/>
    </xf>
    <xf numFmtId="0" fontId="56" fillId="13" borderId="21" xfId="0" applyFont="1" applyFill="1" applyBorder="1" applyAlignment="1">
      <alignment horizontal="center" shrinkToFit="1"/>
    </xf>
    <xf numFmtId="0" fontId="42" fillId="0" borderId="28" xfId="0" applyFont="1" applyBorder="1" applyAlignment="1">
      <alignment horizontal="left" vertical="center" wrapText="1"/>
    </xf>
    <xf numFmtId="0" fontId="42" fillId="0" borderId="34" xfId="0" applyFont="1" applyBorder="1" applyAlignment="1">
      <alignment horizontal="left"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41" fillId="0" borderId="28" xfId="0" applyFont="1" applyBorder="1" applyAlignment="1">
      <alignment horizontal="center" wrapText="1"/>
    </xf>
    <xf numFmtId="0" fontId="41" fillId="0" borderId="30" xfId="0" applyFont="1" applyBorder="1" applyAlignment="1">
      <alignment horizontal="center" wrapText="1"/>
    </xf>
    <xf numFmtId="0" fontId="39" fillId="12" borderId="45" xfId="0" applyFont="1" applyFill="1" applyBorder="1" applyAlignment="1">
      <alignment wrapText="1"/>
    </xf>
    <xf numFmtId="0" fontId="79" fillId="12" borderId="41" xfId="0" applyFont="1" applyFill="1" applyBorder="1" applyAlignment="1">
      <alignment wrapText="1"/>
    </xf>
    <xf numFmtId="0" fontId="79" fillId="12" borderId="18" xfId="0" applyFont="1" applyFill="1" applyBorder="1" applyAlignment="1">
      <alignment wrapText="1"/>
    </xf>
    <xf numFmtId="0" fontId="39" fillId="12" borderId="47" xfId="0" applyFont="1" applyFill="1" applyBorder="1" applyAlignment="1">
      <alignment wrapText="1"/>
    </xf>
    <xf numFmtId="0" fontId="79" fillId="12" borderId="43" xfId="0" applyFont="1" applyFill="1" applyBorder="1" applyAlignment="1">
      <alignment wrapText="1"/>
    </xf>
    <xf numFmtId="0" fontId="79" fillId="12" borderId="20" xfId="0" applyFont="1" applyFill="1" applyBorder="1" applyAlignment="1">
      <alignment wrapText="1"/>
    </xf>
    <xf numFmtId="0" fontId="79" fillId="12" borderId="15" xfId="0" applyFont="1" applyFill="1" applyBorder="1" applyAlignment="1">
      <alignment wrapText="1"/>
    </xf>
    <xf numFmtId="0" fontId="79" fillId="12" borderId="16" xfId="0" applyFont="1" applyFill="1" applyBorder="1" applyAlignment="1">
      <alignment wrapText="1"/>
    </xf>
    <xf numFmtId="0" fontId="41" fillId="0" borderId="44"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35" xfId="0" applyFont="1" applyBorder="1" applyAlignment="1">
      <alignment horizontal="center" wrapText="1"/>
    </xf>
    <xf numFmtId="0" fontId="41" fillId="0" borderId="59" xfId="0" applyFont="1" applyBorder="1" applyAlignment="1">
      <alignment horizontal="center" wrapText="1"/>
    </xf>
    <xf numFmtId="0" fontId="39" fillId="12" borderId="43" xfId="0" applyFont="1" applyFill="1" applyBorder="1" applyAlignment="1">
      <alignment wrapText="1"/>
    </xf>
    <xf numFmtId="0" fontId="39" fillId="12" borderId="20" xfId="0" applyFont="1" applyFill="1" applyBorder="1" applyAlignment="1">
      <alignment wrapText="1"/>
    </xf>
    <xf numFmtId="0" fontId="6" fillId="0" borderId="44"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35" xfId="1" applyFont="1" applyBorder="1" applyAlignment="1">
      <alignment horizontal="center" wrapText="1"/>
    </xf>
    <xf numFmtId="0" fontId="6" fillId="0" borderId="59" xfId="1" applyFont="1" applyBorder="1" applyAlignment="1">
      <alignment horizontal="center" wrapText="1"/>
    </xf>
    <xf numFmtId="0" fontId="6" fillId="0" borderId="28" xfId="1" applyFont="1" applyBorder="1" applyAlignment="1">
      <alignment horizontal="center" vertical="center" wrapText="1"/>
    </xf>
    <xf numFmtId="0" fontId="6" fillId="0" borderId="30" xfId="1" applyFont="1" applyBorder="1" applyAlignment="1">
      <alignment horizontal="center" vertical="center" wrapText="1"/>
    </xf>
    <xf numFmtId="3" fontId="73" fillId="0" borderId="8" xfId="0" applyNumberFormat="1" applyFont="1" applyFill="1" applyBorder="1" applyAlignment="1">
      <alignment horizontal="center" vertical="center" wrapText="1"/>
    </xf>
    <xf numFmtId="3" fontId="73" fillId="0" borderId="41" xfId="0" applyNumberFormat="1" applyFont="1" applyFill="1" applyBorder="1" applyAlignment="1">
      <alignment horizontal="center" vertical="center" wrapText="1"/>
    </xf>
    <xf numFmtId="3" fontId="73" fillId="0" borderId="15" xfId="0" applyNumberFormat="1" applyFont="1" applyFill="1" applyBorder="1" applyAlignment="1">
      <alignment horizontal="center" vertical="center" wrapText="1"/>
    </xf>
    <xf numFmtId="3" fontId="73" fillId="0" borderId="9" xfId="0" applyNumberFormat="1" applyFont="1" applyFill="1" applyBorder="1" applyAlignment="1">
      <alignment horizontal="center" vertical="center" wrapText="1"/>
    </xf>
    <xf numFmtId="3" fontId="73" fillId="0" borderId="43" xfId="0" applyNumberFormat="1" applyFont="1" applyFill="1" applyBorder="1" applyAlignment="1">
      <alignment horizontal="center" vertical="center" wrapText="1"/>
    </xf>
    <xf numFmtId="3" fontId="73" fillId="0" borderId="16" xfId="0" applyNumberFormat="1" applyFont="1" applyFill="1" applyBorder="1" applyAlignment="1">
      <alignment horizontal="center" vertical="center" wrapText="1"/>
    </xf>
    <xf numFmtId="0" fontId="71" fillId="12" borderId="34" xfId="0" applyFont="1" applyFill="1" applyBorder="1" applyAlignment="1">
      <alignment vertical="center" wrapText="1"/>
    </xf>
    <xf numFmtId="0" fontId="71" fillId="12" borderId="26" xfId="0" applyFont="1" applyFill="1" applyBorder="1" applyAlignment="1">
      <alignment vertical="center" wrapText="1"/>
    </xf>
    <xf numFmtId="0" fontId="71" fillId="12" borderId="6" xfId="0" applyFont="1" applyFill="1" applyBorder="1" applyAlignment="1">
      <alignment vertical="center" wrapText="1"/>
    </xf>
    <xf numFmtId="0" fontId="71" fillId="16" borderId="34" xfId="0" applyFont="1" applyFill="1" applyBorder="1" applyAlignment="1">
      <alignment horizontal="left" vertical="center" wrapText="1"/>
    </xf>
    <xf numFmtId="0" fontId="71" fillId="16" borderId="26" xfId="0" applyFont="1" applyFill="1" applyBorder="1" applyAlignment="1">
      <alignment horizontal="left" vertical="center" wrapText="1"/>
    </xf>
    <xf numFmtId="0" fontId="71" fillId="16" borderId="6" xfId="0" applyFont="1" applyFill="1" applyBorder="1" applyAlignment="1">
      <alignment horizontal="left" vertical="center" wrapText="1"/>
    </xf>
    <xf numFmtId="0" fontId="71" fillId="16" borderId="34" xfId="0" applyFont="1" applyFill="1" applyBorder="1" applyAlignment="1">
      <alignment vertical="center" wrapText="1"/>
    </xf>
    <xf numFmtId="0" fontId="71" fillId="16" borderId="26" xfId="0" applyFont="1" applyFill="1" applyBorder="1" applyAlignment="1">
      <alignment vertical="center" wrapText="1"/>
    </xf>
    <xf numFmtId="0" fontId="71" fillId="16" borderId="6" xfId="0" applyFont="1" applyFill="1" applyBorder="1" applyAlignment="1">
      <alignment vertical="center" wrapText="1"/>
    </xf>
    <xf numFmtId="0" fontId="39" fillId="11" borderId="8" xfId="0" applyFont="1" applyFill="1" applyBorder="1" applyAlignment="1">
      <alignment horizontal="center" wrapText="1"/>
    </xf>
    <xf numFmtId="0" fontId="39" fillId="11" borderId="41" xfId="0" applyFont="1" applyFill="1" applyBorder="1" applyAlignment="1">
      <alignment horizontal="center" wrapText="1"/>
    </xf>
    <xf numFmtId="0" fontId="39" fillId="11" borderId="15" xfId="0" applyFont="1" applyFill="1" applyBorder="1" applyAlignment="1">
      <alignment horizontal="center" wrapText="1"/>
    </xf>
    <xf numFmtId="0" fontId="39" fillId="11" borderId="9" xfId="0" applyFont="1" applyFill="1" applyBorder="1" applyAlignment="1">
      <alignment horizontal="right" vertical="center" wrapText="1"/>
    </xf>
    <xf numFmtId="0" fontId="39" fillId="11" borderId="43" xfId="0" applyFont="1" applyFill="1" applyBorder="1" applyAlignment="1">
      <alignment horizontal="right" vertical="center" wrapText="1"/>
    </xf>
    <xf numFmtId="0" fontId="39" fillId="11" borderId="16" xfId="0" applyFont="1" applyFill="1" applyBorder="1" applyAlignment="1">
      <alignment horizontal="right" vertical="center" wrapText="1"/>
    </xf>
    <xf numFmtId="0" fontId="34" fillId="0" borderId="31" xfId="0" applyFont="1" applyBorder="1" applyAlignment="1">
      <alignment horizontal="center" wrapText="1"/>
    </xf>
    <xf numFmtId="0" fontId="34" fillId="0" borderId="37" xfId="0" applyFont="1" applyBorder="1" applyAlignment="1">
      <alignment horizontal="center" wrapText="1"/>
    </xf>
    <xf numFmtId="0" fontId="34" fillId="0" borderId="38"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34" xfId="0" applyFont="1" applyBorder="1" applyAlignment="1">
      <alignment horizontal="center" wrapText="1"/>
    </xf>
    <xf numFmtId="0" fontId="34" fillId="0" borderId="6" xfId="0" applyFont="1" applyBorder="1" applyAlignment="1">
      <alignment horizontal="center" wrapText="1"/>
    </xf>
    <xf numFmtId="0" fontId="6" fillId="0" borderId="44" xfId="0" applyFont="1" applyBorder="1" applyAlignment="1">
      <alignment horizontal="left" vertical="center" wrapText="1"/>
    </xf>
    <xf numFmtId="0" fontId="6" fillId="0" borderId="14" xfId="0" applyFont="1" applyBorder="1" applyAlignment="1">
      <alignment horizontal="left" vertical="center" wrapText="1"/>
    </xf>
    <xf numFmtId="0" fontId="6" fillId="0" borderId="3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39" fillId="0" borderId="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6" fillId="0" borderId="2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36" xfId="0" applyFont="1" applyBorder="1" applyAlignment="1">
      <alignment horizontal="center" vertical="center" wrapText="1"/>
    </xf>
    <xf numFmtId="0" fontId="39" fillId="12" borderId="8" xfId="0" applyFont="1" applyFill="1" applyBorder="1" applyAlignment="1">
      <alignment horizontal="center" vertical="center" wrapText="1"/>
    </xf>
    <xf numFmtId="0" fontId="39" fillId="12" borderId="15" xfId="0" applyFont="1" applyFill="1" applyBorder="1" applyAlignment="1">
      <alignment horizontal="center" vertical="center" wrapText="1"/>
    </xf>
    <xf numFmtId="0" fontId="39" fillId="12" borderId="9" xfId="0" applyFont="1" applyFill="1" applyBorder="1" applyAlignment="1">
      <alignment horizontal="center" vertical="center" wrapText="1"/>
    </xf>
    <xf numFmtId="0" fontId="39" fillId="12" borderId="16" xfId="0" applyFont="1" applyFill="1" applyBorder="1" applyAlignment="1">
      <alignment horizontal="center" vertical="center" wrapText="1"/>
    </xf>
    <xf numFmtId="0" fontId="39" fillId="12" borderId="9" xfId="0" applyFont="1" applyFill="1" applyBorder="1" applyAlignment="1">
      <alignment horizontal="left" vertical="top" wrapText="1"/>
    </xf>
    <xf numFmtId="0" fontId="39" fillId="12" borderId="16" xfId="0" applyFont="1" applyFill="1" applyBorder="1" applyAlignment="1">
      <alignment horizontal="left" vertical="top" wrapText="1"/>
    </xf>
    <xf numFmtId="0" fontId="40" fillId="0" borderId="35" xfId="9" applyFont="1" applyFill="1" applyBorder="1" applyAlignment="1">
      <alignment wrapText="1"/>
    </xf>
    <xf numFmtId="0" fontId="40" fillId="0" borderId="29" xfId="9" applyFont="1" applyFill="1" applyBorder="1" applyAlignment="1">
      <alignment wrapText="1"/>
    </xf>
    <xf numFmtId="0" fontId="40" fillId="0" borderId="30" xfId="9" applyFont="1" applyFill="1" applyBorder="1" applyAlignment="1">
      <alignment wrapText="1"/>
    </xf>
    <xf numFmtId="0" fontId="2" fillId="6" borderId="70" xfId="0" applyFont="1" applyFill="1" applyBorder="1" applyAlignment="1">
      <alignment horizontal="center" vertical="center" wrapText="1"/>
    </xf>
    <xf numFmtId="0" fontId="2" fillId="6" borderId="71" xfId="0" applyFont="1" applyFill="1" applyBorder="1" applyAlignment="1">
      <alignment horizontal="center" vertical="center" wrapText="1"/>
    </xf>
    <xf numFmtId="0" fontId="40" fillId="0" borderId="28" xfId="9" applyFont="1" applyFill="1" applyBorder="1" applyAlignment="1">
      <alignment horizontal="left"/>
    </xf>
    <xf numFmtId="0" fontId="40" fillId="0" borderId="29" xfId="9" applyFont="1" applyFill="1" applyBorder="1" applyAlignment="1">
      <alignment horizontal="left"/>
    </xf>
    <xf numFmtId="0" fontId="40" fillId="0" borderId="36" xfId="9" applyFont="1" applyFill="1" applyBorder="1" applyAlignment="1">
      <alignment horizontal="left"/>
    </xf>
    <xf numFmtId="0" fontId="40" fillId="0" borderId="47" xfId="9" applyFont="1" applyFill="1" applyBorder="1" applyAlignment="1">
      <alignment horizontal="center" vertical="center" wrapText="1"/>
    </xf>
    <xf numFmtId="0" fontId="40" fillId="0" borderId="20" xfId="9" applyFont="1" applyFill="1" applyBorder="1" applyAlignment="1">
      <alignment horizontal="center" vertical="center" wrapText="1"/>
    </xf>
    <xf numFmtId="0" fontId="1" fillId="0" borderId="0" xfId="9" applyFont="1" applyFill="1" applyAlignment="1">
      <alignment wrapText="1"/>
    </xf>
    <xf numFmtId="0" fontId="40" fillId="0" borderId="35" xfId="9" applyFont="1" applyFill="1" applyBorder="1" applyAlignment="1">
      <alignment horizontal="left" vertical="top" wrapText="1"/>
    </xf>
    <xf numFmtId="0" fontId="40" fillId="0" borderId="29" xfId="9" applyFont="1" applyFill="1" applyBorder="1" applyAlignment="1">
      <alignment horizontal="left" vertical="top" wrapText="1"/>
    </xf>
    <xf numFmtId="0" fontId="40" fillId="0" borderId="30" xfId="9" applyFont="1" applyFill="1" applyBorder="1" applyAlignment="1">
      <alignment horizontal="left" vertical="top" wrapText="1"/>
    </xf>
    <xf numFmtId="0" fontId="40" fillId="0" borderId="28" xfId="9" applyFont="1" applyFill="1" applyBorder="1"/>
    <xf numFmtId="0" fontId="40" fillId="0" borderId="29" xfId="9" applyFont="1" applyFill="1" applyBorder="1"/>
    <xf numFmtId="0" fontId="40" fillId="0" borderId="36" xfId="9" applyFont="1" applyFill="1" applyBorder="1"/>
    <xf numFmtId="0" fontId="1" fillId="0" borderId="34" xfId="9" applyFont="1" applyFill="1" applyBorder="1"/>
    <xf numFmtId="0" fontId="1" fillId="0" borderId="26" xfId="9" applyFont="1" applyFill="1" applyBorder="1"/>
    <xf numFmtId="0" fontId="1" fillId="0" borderId="27" xfId="9" applyFont="1" applyFill="1" applyBorder="1"/>
    <xf numFmtId="0" fontId="1" fillId="0" borderId="52" xfId="9" applyFont="1" applyFill="1" applyBorder="1"/>
    <xf numFmtId="0" fontId="1" fillId="0" borderId="54" xfId="9" applyFont="1" applyFill="1" applyBorder="1"/>
    <xf numFmtId="0" fontId="1" fillId="0" borderId="53" xfId="9" applyFont="1" applyFill="1" applyBorder="1"/>
  </cellXfs>
  <cellStyles count="13">
    <cellStyle name="Čárka" xfId="8" builtinId="3"/>
    <cellStyle name="Čárka 2" xfId="3"/>
    <cellStyle name="Čárka 3" xfId="12"/>
    <cellStyle name="Měna" xfId="5" builtinId="4"/>
    <cellStyle name="Normální" xfId="0" builtinId="0"/>
    <cellStyle name="Normální 12 2" xfId="9"/>
    <cellStyle name="Normální 2" xfId="1"/>
    <cellStyle name="normální 2 2" xfId="4"/>
    <cellStyle name="Normální 2 3" xfId="10"/>
    <cellStyle name="normální 2 5" xfId="2"/>
    <cellStyle name="Normální 3" xfId="11"/>
    <cellStyle name="Normální 6" xfId="7"/>
    <cellStyle name="Procenta" xfId="6" builtinId="5"/>
  </cellStyles>
  <dxfs count="3">
    <dxf>
      <fill>
        <patternFill>
          <bgColor rgb="FFFFC000"/>
        </patternFill>
      </fill>
    </dxf>
    <dxf>
      <font>
        <color rgb="FF006100"/>
      </font>
      <fill>
        <patternFill>
          <bgColor rgb="FFC6EF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9"/>
  <sheetViews>
    <sheetView tabSelected="1" zoomScaleNormal="100" workbookViewId="0">
      <selection activeCell="B22" sqref="B22"/>
    </sheetView>
  </sheetViews>
  <sheetFormatPr defaultRowHeight="15"/>
  <cols>
    <col min="1" max="1" width="35.140625" style="66" customWidth="1"/>
    <col min="2" max="2" width="153.42578125" style="65" customWidth="1"/>
    <col min="3" max="16384" width="9.140625" style="44"/>
  </cols>
  <sheetData>
    <row r="1" spans="1:2" ht="45" customHeight="1">
      <c r="A1" s="1111" t="s">
        <v>2403</v>
      </c>
      <c r="B1" s="1111"/>
    </row>
    <row r="2" spans="1:2" ht="15" customHeight="1">
      <c r="A2" s="1093"/>
      <c r="B2" s="1093"/>
    </row>
    <row r="3" spans="1:2" ht="20.100000000000001" customHeight="1">
      <c r="A3" s="125" t="s">
        <v>139</v>
      </c>
      <c r="B3" s="62"/>
    </row>
    <row r="4" spans="1:2" ht="30" customHeight="1">
      <c r="A4" s="1110" t="s">
        <v>166</v>
      </c>
      <c r="B4" s="1110"/>
    </row>
    <row r="5" spans="1:2" ht="30" customHeight="1">
      <c r="A5" s="1110" t="s">
        <v>140</v>
      </c>
      <c r="B5" s="1110"/>
    </row>
    <row r="6" spans="1:2" ht="15" customHeight="1">
      <c r="A6" s="1110" t="s">
        <v>141</v>
      </c>
      <c r="B6" s="1110"/>
    </row>
    <row r="7" spans="1:2" ht="30.75" customHeight="1">
      <c r="A7" s="1110" t="s">
        <v>2404</v>
      </c>
      <c r="B7" s="1110"/>
    </row>
    <row r="8" spans="1:2" ht="15" customHeight="1">
      <c r="A8" s="1110" t="s">
        <v>2405</v>
      </c>
      <c r="B8" s="1110"/>
    </row>
    <row r="9" spans="1:2" ht="15" customHeight="1">
      <c r="A9" s="1110" t="s">
        <v>2406</v>
      </c>
      <c r="B9" s="1110"/>
    </row>
    <row r="10" spans="1:2" ht="15" customHeight="1">
      <c r="A10" s="1110"/>
      <c r="B10" s="1110"/>
    </row>
    <row r="11" spans="1:2" ht="18.75">
      <c r="A11" s="125" t="s">
        <v>90</v>
      </c>
      <c r="B11" s="125" t="s">
        <v>91</v>
      </c>
    </row>
    <row r="12" spans="1:2" ht="45">
      <c r="A12" s="53" t="s">
        <v>462</v>
      </c>
      <c r="B12" s="63" t="s">
        <v>2407</v>
      </c>
    </row>
    <row r="13" spans="1:2" ht="45">
      <c r="A13" s="51" t="s">
        <v>463</v>
      </c>
      <c r="B13" s="52" t="s">
        <v>2408</v>
      </c>
    </row>
    <row r="14" spans="1:2" ht="92.25" customHeight="1">
      <c r="A14" s="53" t="s">
        <v>464</v>
      </c>
      <c r="B14" s="63" t="s">
        <v>2409</v>
      </c>
    </row>
    <row r="15" spans="1:2" ht="105">
      <c r="A15" s="51" t="s">
        <v>465</v>
      </c>
      <c r="B15" s="64" t="s">
        <v>2410</v>
      </c>
    </row>
    <row r="16" spans="1:2" ht="60">
      <c r="A16" s="53" t="s">
        <v>466</v>
      </c>
      <c r="B16" s="63" t="s">
        <v>2411</v>
      </c>
    </row>
    <row r="17" spans="1:2" ht="45">
      <c r="A17" s="51" t="s">
        <v>467</v>
      </c>
      <c r="B17" s="64" t="s">
        <v>2412</v>
      </c>
    </row>
    <row r="18" spans="1:2" ht="45">
      <c r="A18" s="53" t="s">
        <v>468</v>
      </c>
      <c r="B18" s="63" t="s">
        <v>2413</v>
      </c>
    </row>
    <row r="19" spans="1:2" ht="45">
      <c r="A19" s="51" t="s">
        <v>469</v>
      </c>
      <c r="B19" s="64" t="s">
        <v>168</v>
      </c>
    </row>
    <row r="20" spans="1:2" ht="60">
      <c r="A20" s="53" t="s">
        <v>470</v>
      </c>
      <c r="B20" s="63" t="s">
        <v>164</v>
      </c>
    </row>
    <row r="21" spans="1:2" ht="106.5" customHeight="1">
      <c r="A21" s="51" t="s">
        <v>471</v>
      </c>
      <c r="B21" s="64" t="s">
        <v>2414</v>
      </c>
    </row>
    <row r="22" spans="1:2" ht="60">
      <c r="A22" s="53" t="s">
        <v>442</v>
      </c>
      <c r="B22" s="63" t="s">
        <v>155</v>
      </c>
    </row>
    <row r="23" spans="1:2" ht="75">
      <c r="A23" s="51" t="s">
        <v>472</v>
      </c>
      <c r="B23" s="64" t="s">
        <v>173</v>
      </c>
    </row>
    <row r="24" spans="1:2" ht="150">
      <c r="A24" s="53" t="s">
        <v>473</v>
      </c>
      <c r="B24" s="63" t="s">
        <v>2415</v>
      </c>
    </row>
    <row r="25" spans="1:2" ht="45">
      <c r="A25" s="51" t="s">
        <v>2416</v>
      </c>
      <c r="B25" s="64" t="s">
        <v>2417</v>
      </c>
    </row>
    <row r="26" spans="1:2" ht="60">
      <c r="A26" s="53" t="s">
        <v>474</v>
      </c>
      <c r="B26" s="63" t="s">
        <v>2418</v>
      </c>
    </row>
    <row r="27" spans="1:2" ht="75">
      <c r="A27" s="51" t="s">
        <v>2419</v>
      </c>
      <c r="B27" s="64" t="s">
        <v>2420</v>
      </c>
    </row>
    <row r="28" spans="1:2" ht="60">
      <c r="A28" s="1103" t="s">
        <v>2396</v>
      </c>
      <c r="B28" s="63" t="s">
        <v>2421</v>
      </c>
    </row>
    <row r="29" spans="1:2" ht="45">
      <c r="A29" s="51" t="s">
        <v>2422</v>
      </c>
      <c r="B29" s="64" t="s">
        <v>2423</v>
      </c>
    </row>
    <row r="30" spans="1:2" ht="105">
      <c r="A30" s="53" t="s">
        <v>2424</v>
      </c>
      <c r="B30" s="63" t="s">
        <v>456</v>
      </c>
    </row>
    <row r="31" spans="1:2" ht="75">
      <c r="A31" s="51" t="s">
        <v>477</v>
      </c>
      <c r="B31" s="64" t="s">
        <v>2425</v>
      </c>
    </row>
    <row r="32" spans="1:2" ht="90">
      <c r="A32" s="53" t="s">
        <v>478</v>
      </c>
      <c r="B32" s="63" t="s">
        <v>457</v>
      </c>
    </row>
    <row r="33" spans="1:2" ht="60">
      <c r="A33" s="51" t="s">
        <v>479</v>
      </c>
      <c r="B33" s="64" t="s">
        <v>186</v>
      </c>
    </row>
    <row r="34" spans="1:2" ht="60">
      <c r="A34" s="53" t="s">
        <v>480</v>
      </c>
      <c r="B34" s="63" t="s">
        <v>182</v>
      </c>
    </row>
    <row r="35" spans="1:2" ht="60">
      <c r="A35" s="51" t="s">
        <v>481</v>
      </c>
      <c r="B35" s="64" t="s">
        <v>185</v>
      </c>
    </row>
    <row r="36" spans="1:2" ht="60">
      <c r="A36" s="53" t="s">
        <v>2426</v>
      </c>
      <c r="B36" s="63" t="s">
        <v>2427</v>
      </c>
    </row>
    <row r="37" spans="1:2" ht="90">
      <c r="A37" s="51" t="s">
        <v>482</v>
      </c>
      <c r="B37" s="64" t="s">
        <v>2428</v>
      </c>
    </row>
    <row r="38" spans="1:2" ht="30">
      <c r="A38" s="53" t="s">
        <v>475</v>
      </c>
      <c r="B38" s="63" t="s">
        <v>98</v>
      </c>
    </row>
    <row r="39" spans="1:2" ht="75">
      <c r="A39" s="51" t="s">
        <v>476</v>
      </c>
      <c r="B39" s="64" t="s">
        <v>2429</v>
      </c>
    </row>
    <row r="40" spans="1:2" ht="45">
      <c r="A40" s="53" t="s">
        <v>2430</v>
      </c>
      <c r="B40" s="63" t="s">
        <v>2431</v>
      </c>
    </row>
    <row r="41" spans="1:2">
      <c r="A41" s="44"/>
      <c r="B41" s="44"/>
    </row>
    <row r="42" spans="1:2">
      <c r="A42" s="44"/>
      <c r="B42" s="44"/>
    </row>
    <row r="43" spans="1:2">
      <c r="A43" s="44"/>
      <c r="B43" s="44"/>
    </row>
    <row r="44" spans="1:2">
      <c r="A44" s="44"/>
      <c r="B44" s="44"/>
    </row>
    <row r="45" spans="1:2">
      <c r="A45" s="44"/>
      <c r="B45" s="44"/>
    </row>
    <row r="46" spans="1:2">
      <c r="A46" s="44"/>
      <c r="B46" s="44"/>
    </row>
    <row r="47" spans="1:2">
      <c r="A47" s="44"/>
      <c r="B47" s="44"/>
    </row>
    <row r="48" spans="1:2">
      <c r="A48" s="44"/>
      <c r="B48" s="44"/>
    </row>
    <row r="49" spans="1:2">
      <c r="A49" s="44"/>
      <c r="B49" s="44"/>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L18"/>
  <sheetViews>
    <sheetView workbookViewId="0">
      <selection sqref="A1:K1"/>
    </sheetView>
  </sheetViews>
  <sheetFormatPr defaultColWidth="9.140625" defaultRowHeight="12.75"/>
  <cols>
    <col min="1" max="1" width="31.570312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2" ht="33.75" customHeight="1">
      <c r="A1" s="1141" t="s">
        <v>439</v>
      </c>
      <c r="B1" s="1142"/>
      <c r="C1" s="1142"/>
      <c r="D1" s="1142"/>
      <c r="E1" s="1142"/>
      <c r="F1" s="1142"/>
      <c r="G1" s="1142"/>
      <c r="H1" s="1142"/>
      <c r="I1" s="1142"/>
      <c r="J1" s="1142"/>
      <c r="K1" s="1143"/>
    </row>
    <row r="2" spans="1:12" s="5" customFormat="1" ht="38.25" customHeight="1">
      <c r="A2" s="1135" t="s">
        <v>10</v>
      </c>
      <c r="B2" s="1131" t="s">
        <v>9</v>
      </c>
      <c r="C2" s="1127" t="s">
        <v>0</v>
      </c>
      <c r="D2" s="1127"/>
      <c r="E2" s="1127" t="s">
        <v>2</v>
      </c>
      <c r="F2" s="1127"/>
      <c r="G2" s="1127" t="s">
        <v>1</v>
      </c>
      <c r="H2" s="1127"/>
      <c r="I2" s="1125" t="s">
        <v>3</v>
      </c>
      <c r="J2" s="1126"/>
      <c r="K2" s="28" t="s">
        <v>4</v>
      </c>
    </row>
    <row r="3" spans="1:12" s="5" customFormat="1" ht="13.5" customHeight="1" thickBot="1">
      <c r="A3" s="1144"/>
      <c r="B3" s="1145"/>
      <c r="C3" s="31" t="s">
        <v>23</v>
      </c>
      <c r="D3" s="31" t="s">
        <v>24</v>
      </c>
      <c r="E3" s="31" t="s">
        <v>23</v>
      </c>
      <c r="F3" s="31" t="s">
        <v>24</v>
      </c>
      <c r="G3" s="31" t="s">
        <v>23</v>
      </c>
      <c r="H3" s="31" t="s">
        <v>24</v>
      </c>
      <c r="I3" s="81" t="s">
        <v>23</v>
      </c>
      <c r="J3" s="81" t="s">
        <v>24</v>
      </c>
      <c r="K3" s="25"/>
    </row>
    <row r="4" spans="1:12" ht="12.75" customHeight="1">
      <c r="A4" s="17" t="s">
        <v>5</v>
      </c>
      <c r="B4" s="10" t="s">
        <v>8</v>
      </c>
      <c r="C4" s="144">
        <v>85</v>
      </c>
      <c r="D4" s="144">
        <v>0</v>
      </c>
      <c r="E4" s="144">
        <v>0</v>
      </c>
      <c r="F4" s="144">
        <v>0</v>
      </c>
      <c r="G4" s="144">
        <v>121</v>
      </c>
      <c r="H4" s="144">
        <v>0</v>
      </c>
      <c r="I4" s="225">
        <v>15</v>
      </c>
      <c r="J4" s="226">
        <v>44</v>
      </c>
      <c r="K4" s="149">
        <v>265</v>
      </c>
    </row>
    <row r="5" spans="1:12" ht="15" customHeight="1">
      <c r="A5" s="17" t="s">
        <v>11</v>
      </c>
      <c r="B5" s="11" t="s">
        <v>6</v>
      </c>
      <c r="C5" s="144">
        <v>245</v>
      </c>
      <c r="D5" s="144">
        <v>11</v>
      </c>
      <c r="E5" s="144">
        <v>0</v>
      </c>
      <c r="F5" s="144">
        <v>0</v>
      </c>
      <c r="G5" s="144">
        <v>386</v>
      </c>
      <c r="H5" s="144">
        <v>2</v>
      </c>
      <c r="I5" s="225">
        <v>81</v>
      </c>
      <c r="J5" s="226">
        <v>52</v>
      </c>
      <c r="K5" s="149">
        <v>777</v>
      </c>
    </row>
    <row r="6" spans="1:12">
      <c r="A6" s="17" t="s">
        <v>12</v>
      </c>
      <c r="B6" s="11">
        <v>41.43</v>
      </c>
      <c r="C6" s="144">
        <v>21</v>
      </c>
      <c r="D6" s="144">
        <v>0</v>
      </c>
      <c r="E6" s="144">
        <v>208</v>
      </c>
      <c r="F6" s="144">
        <v>0</v>
      </c>
      <c r="G6" s="144">
        <v>36</v>
      </c>
      <c r="H6" s="144">
        <v>0</v>
      </c>
      <c r="I6" s="225">
        <v>4</v>
      </c>
      <c r="J6" s="226">
        <v>1</v>
      </c>
      <c r="K6" s="149">
        <v>270</v>
      </c>
    </row>
    <row r="7" spans="1:12">
      <c r="A7" s="17" t="s">
        <v>13</v>
      </c>
      <c r="B7" s="11" t="s">
        <v>7</v>
      </c>
      <c r="C7" s="144">
        <v>252</v>
      </c>
      <c r="D7" s="144">
        <v>0</v>
      </c>
      <c r="E7" s="144">
        <v>3349</v>
      </c>
      <c r="F7" s="144">
        <v>0</v>
      </c>
      <c r="G7" s="144">
        <v>9</v>
      </c>
      <c r="H7" s="144">
        <v>0</v>
      </c>
      <c r="I7" s="225">
        <v>8</v>
      </c>
      <c r="J7" s="226">
        <v>10</v>
      </c>
      <c r="K7" s="149">
        <v>3628</v>
      </c>
    </row>
    <row r="8" spans="1:12">
      <c r="A8" s="17" t="s">
        <v>14</v>
      </c>
      <c r="B8" s="11" t="s">
        <v>20</v>
      </c>
      <c r="C8" s="144">
        <v>148</v>
      </c>
      <c r="D8" s="144">
        <v>0</v>
      </c>
      <c r="E8" s="144">
        <v>0</v>
      </c>
      <c r="F8" s="144">
        <v>0</v>
      </c>
      <c r="G8" s="144">
        <v>488</v>
      </c>
      <c r="H8" s="144">
        <v>7</v>
      </c>
      <c r="I8" s="225">
        <v>55</v>
      </c>
      <c r="J8" s="226">
        <v>27</v>
      </c>
      <c r="K8" s="149">
        <v>725</v>
      </c>
    </row>
    <row r="9" spans="1:12" ht="12.75" customHeight="1">
      <c r="A9" s="17" t="s">
        <v>15</v>
      </c>
      <c r="B9" s="11">
        <v>62.65</v>
      </c>
      <c r="C9" s="144">
        <v>624</v>
      </c>
      <c r="D9" s="144">
        <v>0</v>
      </c>
      <c r="E9" s="144">
        <v>0</v>
      </c>
      <c r="F9" s="144">
        <v>0</v>
      </c>
      <c r="G9" s="144">
        <v>728</v>
      </c>
      <c r="H9" s="144">
        <v>0</v>
      </c>
      <c r="I9" s="225">
        <v>85</v>
      </c>
      <c r="J9" s="226">
        <v>89</v>
      </c>
      <c r="K9" s="149">
        <v>1526</v>
      </c>
    </row>
    <row r="10" spans="1:12" ht="25.5">
      <c r="A10" s="17" t="s">
        <v>16</v>
      </c>
      <c r="B10" s="11">
        <v>68</v>
      </c>
      <c r="C10" s="144">
        <v>0</v>
      </c>
      <c r="D10" s="144">
        <v>0</v>
      </c>
      <c r="E10" s="144">
        <v>0</v>
      </c>
      <c r="F10" s="144">
        <v>0</v>
      </c>
      <c r="G10" s="144">
        <v>3</v>
      </c>
      <c r="H10" s="144">
        <v>0</v>
      </c>
      <c r="I10" s="225">
        <v>1</v>
      </c>
      <c r="J10" s="226">
        <v>2</v>
      </c>
      <c r="K10" s="149">
        <v>6</v>
      </c>
    </row>
    <row r="11" spans="1:12">
      <c r="A11" s="17" t="s">
        <v>17</v>
      </c>
      <c r="B11" s="11">
        <v>74.75</v>
      </c>
      <c r="C11" s="144">
        <v>13</v>
      </c>
      <c r="D11" s="144">
        <v>5</v>
      </c>
      <c r="E11" s="144">
        <v>0</v>
      </c>
      <c r="F11" s="144">
        <v>0</v>
      </c>
      <c r="G11" s="144">
        <v>29</v>
      </c>
      <c r="H11" s="144">
        <v>3</v>
      </c>
      <c r="I11" s="225">
        <v>25</v>
      </c>
      <c r="J11" s="226">
        <v>15</v>
      </c>
      <c r="K11" s="149">
        <v>90</v>
      </c>
    </row>
    <row r="12" spans="1:12">
      <c r="A12" s="17" t="s">
        <v>18</v>
      </c>
      <c r="B12" s="11">
        <v>77</v>
      </c>
      <c r="C12" s="144">
        <v>0</v>
      </c>
      <c r="D12" s="144">
        <v>0</v>
      </c>
      <c r="E12" s="144">
        <v>0</v>
      </c>
      <c r="F12" s="144">
        <v>0</v>
      </c>
      <c r="G12" s="144">
        <v>0</v>
      </c>
      <c r="H12" s="144">
        <v>0</v>
      </c>
      <c r="I12" s="225">
        <v>2</v>
      </c>
      <c r="J12" s="226">
        <v>5</v>
      </c>
      <c r="K12" s="149">
        <v>7</v>
      </c>
    </row>
    <row r="13" spans="1:12" ht="13.5" thickBot="1">
      <c r="A13" s="17" t="s">
        <v>19</v>
      </c>
      <c r="B13" s="11">
        <v>81.819999999999993</v>
      </c>
      <c r="C13" s="144">
        <v>20</v>
      </c>
      <c r="D13" s="144">
        <v>0</v>
      </c>
      <c r="E13" s="144">
        <v>0</v>
      </c>
      <c r="F13" s="144">
        <v>0</v>
      </c>
      <c r="G13" s="144">
        <v>98</v>
      </c>
      <c r="H13" s="144">
        <v>0</v>
      </c>
      <c r="I13" s="144">
        <v>3</v>
      </c>
      <c r="J13" s="144">
        <v>0</v>
      </c>
      <c r="K13" s="149">
        <v>121</v>
      </c>
    </row>
    <row r="14" spans="1:12" ht="13.5" thickBot="1">
      <c r="A14" s="72" t="s">
        <v>110</v>
      </c>
      <c r="B14" s="101" t="s">
        <v>109</v>
      </c>
      <c r="C14" s="154">
        <v>1408</v>
      </c>
      <c r="D14" s="154">
        <v>16</v>
      </c>
      <c r="E14" s="154">
        <v>3557</v>
      </c>
      <c r="F14" s="154">
        <v>0</v>
      </c>
      <c r="G14" s="154">
        <v>1898</v>
      </c>
      <c r="H14" s="154">
        <v>12</v>
      </c>
      <c r="I14" s="154">
        <v>279</v>
      </c>
      <c r="J14" s="1098">
        <v>245</v>
      </c>
      <c r="K14" s="155">
        <v>7415</v>
      </c>
    </row>
    <row r="15" spans="1:12">
      <c r="A15" s="141" t="s">
        <v>167</v>
      </c>
      <c r="B15" s="141"/>
      <c r="C15" s="141"/>
      <c r="D15" s="141"/>
      <c r="E15" s="141"/>
      <c r="F15" s="141"/>
      <c r="G15" s="141"/>
      <c r="H15" s="141"/>
      <c r="I15" s="141"/>
      <c r="J15" s="141"/>
      <c r="K15" s="141"/>
    </row>
    <row r="16" spans="1:12" ht="15" customHeight="1">
      <c r="A16" s="1146" t="s">
        <v>142</v>
      </c>
      <c r="B16" s="1146"/>
      <c r="C16" s="1146"/>
      <c r="D16" s="1146"/>
      <c r="E16" s="1146"/>
      <c r="F16" s="1146"/>
      <c r="G16" s="1146"/>
      <c r="H16" s="1146"/>
      <c r="I16" s="1146"/>
      <c r="J16" s="1146"/>
      <c r="K16" s="1146"/>
      <c r="L16" s="1146"/>
    </row>
    <row r="17" spans="1:1" ht="15" customHeight="1">
      <c r="A17" s="2" t="s">
        <v>21</v>
      </c>
    </row>
    <row r="18" spans="1:1">
      <c r="A18" s="4" t="s">
        <v>22</v>
      </c>
    </row>
  </sheetData>
  <mergeCells count="8">
    <mergeCell ref="A16:L16"/>
    <mergeCell ref="A1:K1"/>
    <mergeCell ref="C2:D2"/>
    <mergeCell ref="E2:F2"/>
    <mergeCell ref="G2:H2"/>
    <mergeCell ref="I2:J2"/>
    <mergeCell ref="A2:A3"/>
    <mergeCell ref="B2:B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2"/>
  <sheetViews>
    <sheetView zoomScaleNormal="100" workbookViewId="0">
      <selection activeCell="A14" sqref="A14"/>
    </sheetView>
  </sheetViews>
  <sheetFormatPr defaultRowHeight="15"/>
  <cols>
    <col min="1" max="1" width="22.7109375" customWidth="1"/>
  </cols>
  <sheetData>
    <row r="1" spans="1:14" ht="30" customHeight="1" thickBot="1">
      <c r="A1" s="1147" t="s">
        <v>440</v>
      </c>
      <c r="B1" s="1148"/>
      <c r="C1" s="1148"/>
      <c r="D1" s="1148"/>
      <c r="E1" s="1148"/>
      <c r="F1" s="1148"/>
      <c r="G1" s="1148"/>
      <c r="H1" s="1148"/>
      <c r="I1" s="1148"/>
      <c r="J1" s="1148"/>
      <c r="K1" s="1148"/>
      <c r="L1" s="1148"/>
      <c r="M1" s="1148"/>
      <c r="N1" s="1149"/>
    </row>
    <row r="2" spans="1:14" ht="30" customHeight="1">
      <c r="A2" s="165" t="s">
        <v>521</v>
      </c>
      <c r="B2" s="1151" t="s">
        <v>0</v>
      </c>
      <c r="C2" s="1151"/>
      <c r="D2" s="1151"/>
      <c r="E2" s="1151" t="s">
        <v>2</v>
      </c>
      <c r="F2" s="1151"/>
      <c r="G2" s="1151"/>
      <c r="H2" s="1151" t="s">
        <v>1</v>
      </c>
      <c r="I2" s="1151"/>
      <c r="J2" s="1151"/>
      <c r="K2" s="1151" t="s">
        <v>121</v>
      </c>
      <c r="L2" s="1151"/>
      <c r="M2" s="1151"/>
      <c r="N2" s="1152" t="s">
        <v>4</v>
      </c>
    </row>
    <row r="3" spans="1:14" ht="15" customHeight="1">
      <c r="A3" s="165"/>
      <c r="B3" s="166" t="s">
        <v>23</v>
      </c>
      <c r="C3" s="166" t="s">
        <v>24</v>
      </c>
      <c r="D3" s="166" t="s">
        <v>4</v>
      </c>
      <c r="E3" s="166" t="s">
        <v>23</v>
      </c>
      <c r="F3" s="166" t="s">
        <v>24</v>
      </c>
      <c r="G3" s="166" t="s">
        <v>4</v>
      </c>
      <c r="H3" s="166" t="s">
        <v>23</v>
      </c>
      <c r="I3" s="166" t="s">
        <v>24</v>
      </c>
      <c r="J3" s="166" t="s">
        <v>4</v>
      </c>
      <c r="K3" s="166" t="s">
        <v>23</v>
      </c>
      <c r="L3" s="166" t="s">
        <v>24</v>
      </c>
      <c r="M3" s="166" t="s">
        <v>4</v>
      </c>
      <c r="N3" s="1153"/>
    </row>
    <row r="4" spans="1:14" ht="15" customHeight="1">
      <c r="A4" s="159" t="s">
        <v>522</v>
      </c>
      <c r="B4" s="414">
        <v>7.9365079365079361E-2</v>
      </c>
      <c r="C4" s="414" t="s">
        <v>550</v>
      </c>
      <c r="D4" s="414">
        <v>7.9365079365079361E-2</v>
      </c>
      <c r="E4" s="414">
        <v>0</v>
      </c>
      <c r="F4" s="414" t="s">
        <v>550</v>
      </c>
      <c r="G4" s="414">
        <v>0</v>
      </c>
      <c r="H4" s="414">
        <v>1.6393442622950821E-2</v>
      </c>
      <c r="I4" s="414" t="s">
        <v>550</v>
      </c>
      <c r="J4" s="414">
        <v>1.6393442622950821E-2</v>
      </c>
      <c r="K4" s="414">
        <v>0</v>
      </c>
      <c r="L4" s="414">
        <v>0</v>
      </c>
      <c r="M4" s="414">
        <v>0</v>
      </c>
      <c r="N4" s="415">
        <v>0.04</v>
      </c>
    </row>
    <row r="5" spans="1:14" ht="15" customHeight="1">
      <c r="A5" s="159" t="s">
        <v>523</v>
      </c>
      <c r="B5" s="414">
        <v>7.5949367088607597E-2</v>
      </c>
      <c r="C5" s="414" t="s">
        <v>550</v>
      </c>
      <c r="D5" s="414">
        <v>7.5949367088607597E-2</v>
      </c>
      <c r="E5" s="414" t="s">
        <v>550</v>
      </c>
      <c r="F5" s="414" t="s">
        <v>550</v>
      </c>
      <c r="G5" s="414" t="s">
        <v>550</v>
      </c>
      <c r="H5" s="414">
        <v>5.3571428571428568E-2</v>
      </c>
      <c r="I5" s="414" t="s">
        <v>550</v>
      </c>
      <c r="J5" s="414">
        <v>5.3571428571428568E-2</v>
      </c>
      <c r="K5" s="414">
        <v>0</v>
      </c>
      <c r="L5" s="414">
        <v>0</v>
      </c>
      <c r="M5" s="414">
        <v>0</v>
      </c>
      <c r="N5" s="415">
        <v>6.4748201438848921E-2</v>
      </c>
    </row>
    <row r="6" spans="1:14">
      <c r="A6" s="159" t="s">
        <v>524</v>
      </c>
      <c r="B6" s="414">
        <v>8.4210526315789472E-2</v>
      </c>
      <c r="C6" s="414" t="s">
        <v>550</v>
      </c>
      <c r="D6" s="414">
        <v>8.4210526315789472E-2</v>
      </c>
      <c r="E6" s="414" t="s">
        <v>550</v>
      </c>
      <c r="F6" s="414" t="s">
        <v>550</v>
      </c>
      <c r="G6" s="414" t="s">
        <v>550</v>
      </c>
      <c r="H6" s="414">
        <v>4.6153846153846156E-2</v>
      </c>
      <c r="I6" s="414" t="s">
        <v>550</v>
      </c>
      <c r="J6" s="414">
        <v>4.6153846153846156E-2</v>
      </c>
      <c r="K6" s="414">
        <v>0</v>
      </c>
      <c r="L6" s="414">
        <v>0</v>
      </c>
      <c r="M6" s="414">
        <v>0</v>
      </c>
      <c r="N6" s="415">
        <v>6.6265060240963861E-2</v>
      </c>
    </row>
    <row r="7" spans="1:14" ht="15.75" thickBot="1">
      <c r="A7" s="157" t="s">
        <v>113</v>
      </c>
      <c r="B7" s="416">
        <v>8.0168776371308023E-2</v>
      </c>
      <c r="C7" s="416" t="s">
        <v>550</v>
      </c>
      <c r="D7" s="416">
        <v>8.0168776371308023E-2</v>
      </c>
      <c r="E7" s="416">
        <v>0</v>
      </c>
      <c r="F7" s="416" t="s">
        <v>550</v>
      </c>
      <c r="G7" s="416">
        <v>0</v>
      </c>
      <c r="H7" s="416">
        <v>3.8461538461538464E-2</v>
      </c>
      <c r="I7" s="416" t="s">
        <v>550</v>
      </c>
      <c r="J7" s="416">
        <v>3.8461538461538464E-2</v>
      </c>
      <c r="K7" s="416">
        <v>0</v>
      </c>
      <c r="L7" s="416">
        <v>0</v>
      </c>
      <c r="M7" s="416">
        <v>0</v>
      </c>
      <c r="N7" s="417">
        <v>5.7142857142857141E-2</v>
      </c>
    </row>
    <row r="8" spans="1:14" ht="15.75" thickBot="1">
      <c r="A8" s="85"/>
      <c r="B8" s="85"/>
      <c r="C8" s="85"/>
      <c r="D8" s="85"/>
      <c r="E8" s="85"/>
      <c r="F8" s="85"/>
      <c r="G8" s="85"/>
      <c r="H8" s="85"/>
      <c r="I8" s="85"/>
      <c r="J8" s="85"/>
      <c r="K8" s="85"/>
      <c r="L8" s="85"/>
      <c r="M8" s="85"/>
      <c r="N8" s="85"/>
    </row>
    <row r="9" spans="1:14" ht="26.25">
      <c r="A9" s="170" t="s">
        <v>2432</v>
      </c>
      <c r="B9" s="1151" t="s">
        <v>0</v>
      </c>
      <c r="C9" s="1151"/>
      <c r="D9" s="1151"/>
      <c r="E9" s="1151" t="s">
        <v>2</v>
      </c>
      <c r="F9" s="1151"/>
      <c r="G9" s="1151"/>
      <c r="H9" s="1151" t="s">
        <v>1</v>
      </c>
      <c r="I9" s="1151"/>
      <c r="J9" s="1151"/>
      <c r="K9" s="1151" t="s">
        <v>121</v>
      </c>
      <c r="L9" s="1151"/>
      <c r="M9" s="1151"/>
      <c r="N9" s="1152" t="s">
        <v>4</v>
      </c>
    </row>
    <row r="10" spans="1:14">
      <c r="A10" s="165"/>
      <c r="B10" s="166" t="s">
        <v>23</v>
      </c>
      <c r="C10" s="166" t="s">
        <v>24</v>
      </c>
      <c r="D10" s="166" t="s">
        <v>4</v>
      </c>
      <c r="E10" s="166" t="s">
        <v>23</v>
      </c>
      <c r="F10" s="166" t="s">
        <v>24</v>
      </c>
      <c r="G10" s="166" t="s">
        <v>4</v>
      </c>
      <c r="H10" s="166" t="s">
        <v>23</v>
      </c>
      <c r="I10" s="166" t="s">
        <v>24</v>
      </c>
      <c r="J10" s="166" t="s">
        <v>4</v>
      </c>
      <c r="K10" s="166" t="s">
        <v>23</v>
      </c>
      <c r="L10" s="166" t="s">
        <v>24</v>
      </c>
      <c r="M10" s="166" t="s">
        <v>4</v>
      </c>
      <c r="N10" s="1153"/>
    </row>
    <row r="11" spans="1:14">
      <c r="A11" s="159" t="s">
        <v>525</v>
      </c>
      <c r="B11" s="167">
        <v>0</v>
      </c>
      <c r="C11" s="167">
        <v>0</v>
      </c>
      <c r="D11" s="167">
        <v>0</v>
      </c>
      <c r="E11" s="167">
        <v>0</v>
      </c>
      <c r="F11" s="167">
        <v>0</v>
      </c>
      <c r="G11" s="167">
        <v>0</v>
      </c>
      <c r="H11" s="167">
        <v>0</v>
      </c>
      <c r="I11" s="167">
        <v>0</v>
      </c>
      <c r="J11" s="167">
        <v>0</v>
      </c>
      <c r="K11" s="167">
        <v>0</v>
      </c>
      <c r="L11" s="167">
        <v>0</v>
      </c>
      <c r="M11" s="167">
        <v>0</v>
      </c>
      <c r="N11" s="168">
        <v>0</v>
      </c>
    </row>
    <row r="12" spans="1:14" ht="15.75" thickBot="1">
      <c r="A12" s="157" t="s">
        <v>113</v>
      </c>
      <c r="B12" s="167">
        <v>0</v>
      </c>
      <c r="C12" s="167">
        <v>0</v>
      </c>
      <c r="D12" s="167">
        <v>0</v>
      </c>
      <c r="E12" s="167">
        <v>0</v>
      </c>
      <c r="F12" s="167">
        <v>0</v>
      </c>
      <c r="G12" s="167">
        <v>0</v>
      </c>
      <c r="H12" s="167">
        <v>0</v>
      </c>
      <c r="I12" s="167">
        <v>0</v>
      </c>
      <c r="J12" s="167">
        <v>0</v>
      </c>
      <c r="K12" s="167">
        <v>0</v>
      </c>
      <c r="L12" s="167">
        <v>0</v>
      </c>
      <c r="M12" s="167">
        <v>0</v>
      </c>
      <c r="N12" s="168">
        <v>0</v>
      </c>
    </row>
    <row r="13" spans="1:14" ht="15.75" thickBot="1">
      <c r="A13" s="85"/>
      <c r="B13" s="85"/>
      <c r="C13" s="85"/>
      <c r="D13" s="85"/>
      <c r="E13" s="85"/>
      <c r="F13" s="85"/>
      <c r="G13" s="85"/>
      <c r="H13" s="85"/>
      <c r="I13" s="85"/>
      <c r="J13" s="85"/>
      <c r="K13" s="85"/>
      <c r="L13" s="85"/>
      <c r="M13" s="85"/>
      <c r="N13" s="85"/>
    </row>
    <row r="14" spans="1:14" ht="26.25">
      <c r="A14" s="170" t="s">
        <v>2433</v>
      </c>
      <c r="B14" s="1151" t="s">
        <v>0</v>
      </c>
      <c r="C14" s="1151"/>
      <c r="D14" s="1151"/>
      <c r="E14" s="1151" t="s">
        <v>2</v>
      </c>
      <c r="F14" s="1151"/>
      <c r="G14" s="1151"/>
      <c r="H14" s="1151" t="s">
        <v>1</v>
      </c>
      <c r="I14" s="1151"/>
      <c r="J14" s="1151"/>
      <c r="K14" s="1151" t="s">
        <v>121</v>
      </c>
      <c r="L14" s="1151"/>
      <c r="M14" s="1151"/>
      <c r="N14" s="1152" t="s">
        <v>4</v>
      </c>
    </row>
    <row r="15" spans="1:14">
      <c r="A15" s="165"/>
      <c r="B15" s="166" t="s">
        <v>23</v>
      </c>
      <c r="C15" s="166" t="s">
        <v>24</v>
      </c>
      <c r="D15" s="166" t="s">
        <v>4</v>
      </c>
      <c r="E15" s="166" t="s">
        <v>23</v>
      </c>
      <c r="F15" s="166" t="s">
        <v>24</v>
      </c>
      <c r="G15" s="166" t="s">
        <v>4</v>
      </c>
      <c r="H15" s="166" t="s">
        <v>23</v>
      </c>
      <c r="I15" s="166" t="s">
        <v>24</v>
      </c>
      <c r="J15" s="166" t="s">
        <v>4</v>
      </c>
      <c r="K15" s="166" t="s">
        <v>23</v>
      </c>
      <c r="L15" s="166" t="s">
        <v>24</v>
      </c>
      <c r="M15" s="166" t="s">
        <v>4</v>
      </c>
      <c r="N15" s="1153"/>
    </row>
    <row r="16" spans="1:14">
      <c r="A16" s="171" t="s">
        <v>527</v>
      </c>
      <c r="B16" s="418">
        <v>0.377</v>
      </c>
      <c r="C16" s="418"/>
      <c r="D16" s="418">
        <v>0.377</v>
      </c>
      <c r="E16" s="418"/>
      <c r="F16" s="418"/>
      <c r="G16" s="418"/>
      <c r="H16" s="418">
        <v>3.7999999999999999E-2</v>
      </c>
      <c r="I16" s="418"/>
      <c r="J16" s="418">
        <v>3.7999999999999999E-2</v>
      </c>
      <c r="K16" s="418">
        <v>0.11899999999999999</v>
      </c>
      <c r="L16" s="418">
        <v>0.214</v>
      </c>
      <c r="M16" s="418">
        <v>0.13600000000000001</v>
      </c>
      <c r="N16" s="419">
        <v>0.22700000000000001</v>
      </c>
    </row>
    <row r="17" spans="1:14">
      <c r="A17" s="171" t="s">
        <v>528</v>
      </c>
      <c r="B17" s="418">
        <v>0.30099999999999999</v>
      </c>
      <c r="C17" s="418">
        <v>0.67400000000000004</v>
      </c>
      <c r="D17" s="418">
        <v>0.34200000000000003</v>
      </c>
      <c r="E17" s="418"/>
      <c r="F17" s="418"/>
      <c r="G17" s="418"/>
      <c r="H17" s="418">
        <v>2.8000000000000001E-2</v>
      </c>
      <c r="I17" s="418">
        <v>0.42899999999999999</v>
      </c>
      <c r="J17" s="418">
        <v>0.06</v>
      </c>
      <c r="K17" s="418">
        <v>0.222</v>
      </c>
      <c r="L17" s="418">
        <v>4.8000000000000001E-2</v>
      </c>
      <c r="M17" s="418">
        <v>0.158</v>
      </c>
      <c r="N17" s="419">
        <v>0.254</v>
      </c>
    </row>
    <row r="18" spans="1:14">
      <c r="A18" s="171" t="s">
        <v>529</v>
      </c>
      <c r="B18" s="418">
        <v>0.435</v>
      </c>
      <c r="C18" s="418">
        <v>0.86</v>
      </c>
      <c r="D18" s="418">
        <v>0.46100000000000002</v>
      </c>
      <c r="E18" s="418"/>
      <c r="F18" s="418"/>
      <c r="G18" s="418"/>
      <c r="H18" s="418">
        <v>0.17199999999999999</v>
      </c>
      <c r="I18" s="418">
        <v>0.4</v>
      </c>
      <c r="J18" s="418">
        <v>0.183</v>
      </c>
      <c r="K18" s="418">
        <v>0.23</v>
      </c>
      <c r="L18" s="418">
        <v>0.41699999999999998</v>
      </c>
      <c r="M18" s="418">
        <v>0.26</v>
      </c>
      <c r="N18" s="419">
        <v>0.36199999999999999</v>
      </c>
    </row>
    <row r="19" spans="1:14" ht="26.25">
      <c r="A19" s="172" t="s">
        <v>530</v>
      </c>
      <c r="B19" s="418">
        <v>0.497</v>
      </c>
      <c r="C19" s="418">
        <v>0.71499999999999997</v>
      </c>
      <c r="D19" s="418">
        <v>0.52900000000000003</v>
      </c>
      <c r="E19" s="418"/>
      <c r="F19" s="418"/>
      <c r="G19" s="418"/>
      <c r="H19" s="418">
        <v>0.26400000000000001</v>
      </c>
      <c r="I19" s="418"/>
      <c r="J19" s="418">
        <v>0.26400000000000001</v>
      </c>
      <c r="K19" s="418">
        <v>0.26300000000000001</v>
      </c>
      <c r="L19" s="418">
        <v>0</v>
      </c>
      <c r="M19" s="418">
        <v>0.217</v>
      </c>
      <c r="N19" s="419">
        <v>0.46600000000000003</v>
      </c>
    </row>
    <row r="20" spans="1:14">
      <c r="A20" s="171" t="s">
        <v>531</v>
      </c>
      <c r="B20" s="422">
        <v>0.49200000000000005</v>
      </c>
      <c r="C20" s="418">
        <v>0.61199999999999999</v>
      </c>
      <c r="D20" s="418">
        <v>0.50600000000000001</v>
      </c>
      <c r="E20" s="418"/>
      <c r="F20" s="418"/>
      <c r="G20" s="418"/>
      <c r="H20" s="418">
        <v>0.11799999999999999</v>
      </c>
      <c r="I20" s="418">
        <v>0.14299999999999999</v>
      </c>
      <c r="J20" s="418">
        <v>0.124</v>
      </c>
      <c r="K20" s="418">
        <v>0.33300000000000002</v>
      </c>
      <c r="L20" s="418">
        <v>0.111</v>
      </c>
      <c r="M20" s="418">
        <v>0.27800000000000002</v>
      </c>
      <c r="N20" s="419">
        <v>0.39</v>
      </c>
    </row>
    <row r="21" spans="1:14" ht="26.25">
      <c r="A21" s="173" t="s">
        <v>532</v>
      </c>
      <c r="B21" s="418">
        <v>0.59</v>
      </c>
      <c r="C21" s="418"/>
      <c r="D21" s="418">
        <v>0.59</v>
      </c>
      <c r="E21" s="418"/>
      <c r="F21" s="418"/>
      <c r="G21" s="418"/>
      <c r="H21" s="418">
        <v>9.5000000000000001E-2</v>
      </c>
      <c r="I21" s="418"/>
      <c r="J21" s="418">
        <v>9.5000000000000001E-2</v>
      </c>
      <c r="K21" s="418">
        <v>7.3999999999999996E-2</v>
      </c>
      <c r="L21" s="418">
        <v>0</v>
      </c>
      <c r="M21" s="418">
        <v>7.0999999999999994E-2</v>
      </c>
      <c r="N21" s="419">
        <v>0.45</v>
      </c>
    </row>
    <row r="22" spans="1:14">
      <c r="A22" s="171" t="s">
        <v>533</v>
      </c>
      <c r="B22" s="418">
        <v>0.20100000000000001</v>
      </c>
      <c r="C22" s="418"/>
      <c r="D22" s="418">
        <v>0.20100000000000001</v>
      </c>
      <c r="E22" s="418"/>
      <c r="F22" s="418"/>
      <c r="G22" s="418"/>
      <c r="H22" s="418">
        <v>8.7999999999999995E-2</v>
      </c>
      <c r="I22" s="418"/>
      <c r="J22" s="418">
        <v>8.7999999999999995E-2</v>
      </c>
      <c r="K22" s="418">
        <v>4.2999999999999997E-2</v>
      </c>
      <c r="L22" s="418">
        <v>0.2</v>
      </c>
      <c r="M22" s="418">
        <v>7.0999999999999994E-2</v>
      </c>
      <c r="N22" s="419">
        <v>0.14899999999999999</v>
      </c>
    </row>
    <row r="23" spans="1:14" ht="26.25">
      <c r="A23" s="172" t="s">
        <v>534</v>
      </c>
      <c r="B23" s="418">
        <v>0.42599999999999999</v>
      </c>
      <c r="C23" s="418">
        <v>0.26100000000000001</v>
      </c>
      <c r="D23" s="418">
        <v>0.41899999999999998</v>
      </c>
      <c r="E23" s="418"/>
      <c r="F23" s="418"/>
      <c r="G23" s="418"/>
      <c r="H23" s="418">
        <v>0.17899999999999999</v>
      </c>
      <c r="I23" s="418">
        <v>0.182</v>
      </c>
      <c r="J23" s="418">
        <v>0.18</v>
      </c>
      <c r="K23" s="418">
        <v>7.0999999999999994E-2</v>
      </c>
      <c r="L23" s="418">
        <v>7.6999999999999999E-2</v>
      </c>
      <c r="M23" s="418">
        <v>7.3999999999999996E-2</v>
      </c>
      <c r="N23" s="419">
        <v>0.33900000000000002</v>
      </c>
    </row>
    <row r="24" spans="1:14">
      <c r="A24" s="171" t="s">
        <v>535</v>
      </c>
      <c r="B24" s="418">
        <v>0.33300000000000002</v>
      </c>
      <c r="C24" s="418">
        <v>0.29099999999999998</v>
      </c>
      <c r="D24" s="418">
        <v>0.32200000000000001</v>
      </c>
      <c r="E24" s="418"/>
      <c r="F24" s="418"/>
      <c r="G24" s="418"/>
      <c r="H24" s="418">
        <v>0.26300000000000001</v>
      </c>
      <c r="I24" s="418"/>
      <c r="J24" s="418">
        <v>0.26300000000000001</v>
      </c>
      <c r="K24" s="418">
        <v>0</v>
      </c>
      <c r="L24" s="418">
        <v>0</v>
      </c>
      <c r="M24" s="418">
        <v>0</v>
      </c>
      <c r="N24" s="419">
        <v>0.29899999999999999</v>
      </c>
    </row>
    <row r="25" spans="1:14" ht="15.75" thickBot="1">
      <c r="A25" s="174" t="s">
        <v>536</v>
      </c>
      <c r="B25" s="420">
        <v>0.41199999999999998</v>
      </c>
      <c r="C25" s="420">
        <v>0.60199999999999998</v>
      </c>
      <c r="D25" s="420">
        <v>0.42799999999999999</v>
      </c>
      <c r="E25" s="420"/>
      <c r="F25" s="420"/>
      <c r="G25" s="420"/>
      <c r="H25" s="420">
        <v>0.11700000000000001</v>
      </c>
      <c r="I25" s="420">
        <v>0.23300000000000001</v>
      </c>
      <c r="J25" s="420">
        <v>0.126</v>
      </c>
      <c r="K25" s="420">
        <v>0.16500000000000001</v>
      </c>
      <c r="L25" s="420">
        <v>0.14299999999999999</v>
      </c>
      <c r="M25" s="420">
        <v>0.16</v>
      </c>
      <c r="N25" s="421">
        <v>0.32400000000000001</v>
      </c>
    </row>
    <row r="26" spans="1:14" ht="15.75" thickBot="1">
      <c r="A26" s="85"/>
      <c r="B26" s="85"/>
      <c r="C26" s="85"/>
      <c r="D26" s="85"/>
      <c r="E26" s="85"/>
      <c r="F26" s="85"/>
      <c r="G26" s="85"/>
      <c r="H26" s="85"/>
      <c r="I26" s="85"/>
      <c r="J26" s="85"/>
      <c r="K26" s="85"/>
      <c r="L26" s="85"/>
      <c r="M26" s="85"/>
      <c r="N26" s="85"/>
    </row>
    <row r="27" spans="1:14" ht="26.25">
      <c r="A27" s="170" t="s">
        <v>537</v>
      </c>
      <c r="B27" s="1151" t="s">
        <v>0</v>
      </c>
      <c r="C27" s="1151"/>
      <c r="D27" s="1151"/>
      <c r="E27" s="1151" t="s">
        <v>2</v>
      </c>
      <c r="F27" s="1151"/>
      <c r="G27" s="1151"/>
      <c r="H27" s="1151" t="s">
        <v>1</v>
      </c>
      <c r="I27" s="1151"/>
      <c r="J27" s="1151"/>
      <c r="K27" s="1151" t="s">
        <v>121</v>
      </c>
      <c r="L27" s="1151"/>
      <c r="M27" s="1151"/>
      <c r="N27" s="1152" t="s">
        <v>4</v>
      </c>
    </row>
    <row r="28" spans="1:14">
      <c r="A28" s="165"/>
      <c r="B28" s="166" t="s">
        <v>23</v>
      </c>
      <c r="C28" s="166" t="s">
        <v>24</v>
      </c>
      <c r="D28" s="166" t="s">
        <v>4</v>
      </c>
      <c r="E28" s="166" t="s">
        <v>23</v>
      </c>
      <c r="F28" s="166" t="s">
        <v>24</v>
      </c>
      <c r="G28" s="166" t="s">
        <v>4</v>
      </c>
      <c r="H28" s="166" t="s">
        <v>23</v>
      </c>
      <c r="I28" s="166" t="s">
        <v>24</v>
      </c>
      <c r="J28" s="166" t="s">
        <v>4</v>
      </c>
      <c r="K28" s="166" t="s">
        <v>23</v>
      </c>
      <c r="L28" s="166" t="s">
        <v>24</v>
      </c>
      <c r="M28" s="166" t="s">
        <v>4</v>
      </c>
      <c r="N28" s="1153"/>
    </row>
    <row r="29" spans="1:14" ht="39">
      <c r="A29" s="159" t="s">
        <v>538</v>
      </c>
      <c r="B29" s="423">
        <v>25.7</v>
      </c>
      <c r="C29" s="423">
        <v>30.63</v>
      </c>
      <c r="D29" s="423">
        <v>26.66</v>
      </c>
      <c r="E29" s="423"/>
      <c r="F29" s="423"/>
      <c r="G29" s="423"/>
      <c r="H29" s="423">
        <v>13.85</v>
      </c>
      <c r="I29" s="423">
        <v>15.32</v>
      </c>
      <c r="J29" s="423">
        <v>14.53</v>
      </c>
      <c r="K29" s="423">
        <v>18.18</v>
      </c>
      <c r="L29" s="423">
        <v>22.22</v>
      </c>
      <c r="M29" s="423">
        <v>19.05</v>
      </c>
      <c r="N29" s="424">
        <v>0.20979999999999999</v>
      </c>
    </row>
    <row r="30" spans="1:14">
      <c r="A30" s="159" t="s">
        <v>539</v>
      </c>
      <c r="B30" s="423">
        <v>45.07</v>
      </c>
      <c r="C30" s="423">
        <v>57.26</v>
      </c>
      <c r="D30" s="423">
        <v>48.68</v>
      </c>
      <c r="E30" s="423"/>
      <c r="F30" s="423"/>
      <c r="G30" s="423"/>
      <c r="H30" s="423">
        <v>25.31</v>
      </c>
      <c r="I30" s="423">
        <v>31.25</v>
      </c>
      <c r="J30" s="423">
        <v>27.45</v>
      </c>
      <c r="K30" s="423">
        <v>16.28</v>
      </c>
      <c r="L30" s="423">
        <v>16.670000000000002</v>
      </c>
      <c r="M30" s="423">
        <v>16.36</v>
      </c>
      <c r="N30" s="424">
        <v>0.4073</v>
      </c>
    </row>
    <row r="31" spans="1:14" ht="26.25">
      <c r="A31" s="159" t="s">
        <v>540</v>
      </c>
      <c r="B31" s="423">
        <v>57.97</v>
      </c>
      <c r="C31" s="423">
        <v>66.239999999999995</v>
      </c>
      <c r="D31" s="423">
        <v>59.94</v>
      </c>
      <c r="E31" s="423"/>
      <c r="F31" s="423"/>
      <c r="G31" s="423"/>
      <c r="H31" s="423">
        <v>5.62</v>
      </c>
      <c r="I31" s="423">
        <v>18.37</v>
      </c>
      <c r="J31" s="423">
        <v>10.14</v>
      </c>
      <c r="K31" s="423">
        <v>5.56</v>
      </c>
      <c r="L31" s="423">
        <v>9.09</v>
      </c>
      <c r="M31" s="423">
        <v>6.9</v>
      </c>
      <c r="N31" s="424">
        <v>0.49759999999999999</v>
      </c>
    </row>
    <row r="32" spans="1:14">
      <c r="A32" s="159" t="s">
        <v>541</v>
      </c>
      <c r="B32" s="423">
        <v>52.62</v>
      </c>
      <c r="C32" s="423">
        <v>38.11</v>
      </c>
      <c r="D32" s="423">
        <v>47.3</v>
      </c>
      <c r="E32" s="423"/>
      <c r="F32" s="423"/>
      <c r="G32" s="423"/>
      <c r="H32" s="423">
        <v>10.48</v>
      </c>
      <c r="I32" s="423">
        <v>28.07</v>
      </c>
      <c r="J32" s="423">
        <v>18.91</v>
      </c>
      <c r="K32" s="423">
        <v>11.76</v>
      </c>
      <c r="L32" s="423">
        <v>20</v>
      </c>
      <c r="M32" s="423">
        <v>13.64</v>
      </c>
      <c r="N32" s="424">
        <v>0.3856</v>
      </c>
    </row>
    <row r="33" spans="1:14" ht="26.25">
      <c r="A33" s="159" t="s">
        <v>542</v>
      </c>
      <c r="B33" s="423">
        <v>27.52</v>
      </c>
      <c r="C33" s="423">
        <v>24.12</v>
      </c>
      <c r="D33" s="423">
        <v>25.82</v>
      </c>
      <c r="E33" s="423"/>
      <c r="F33" s="423"/>
      <c r="G33" s="423"/>
      <c r="H33" s="423">
        <v>11.84</v>
      </c>
      <c r="I33" s="423">
        <v>13.08</v>
      </c>
      <c r="J33" s="423">
        <v>12.29</v>
      </c>
      <c r="K33" s="423">
        <v>13.33</v>
      </c>
      <c r="L33" s="423">
        <v>11.11</v>
      </c>
      <c r="M33" s="423">
        <v>12.96</v>
      </c>
      <c r="N33" s="424">
        <v>0.2099</v>
      </c>
    </row>
    <row r="34" spans="1:14" ht="26.25">
      <c r="A34" s="159" t="s">
        <v>543</v>
      </c>
      <c r="B34" s="423">
        <v>50</v>
      </c>
      <c r="C34" s="423"/>
      <c r="D34" s="423">
        <v>50</v>
      </c>
      <c r="E34" s="423"/>
      <c r="F34" s="423"/>
      <c r="G34" s="423"/>
      <c r="H34" s="423">
        <v>40.29</v>
      </c>
      <c r="I34" s="423"/>
      <c r="J34" s="423">
        <v>40.29</v>
      </c>
      <c r="K34" s="423">
        <v>9.09</v>
      </c>
      <c r="L34" s="423">
        <v>0</v>
      </c>
      <c r="M34" s="423">
        <v>7.14</v>
      </c>
      <c r="N34" s="424">
        <v>0.42430000000000001</v>
      </c>
    </row>
    <row r="35" spans="1:14">
      <c r="A35" s="159" t="s">
        <v>544</v>
      </c>
      <c r="B35" s="423">
        <v>20.51</v>
      </c>
      <c r="C35" s="423">
        <v>14.68</v>
      </c>
      <c r="D35" s="423">
        <v>16.22</v>
      </c>
      <c r="E35" s="423"/>
      <c r="F35" s="423"/>
      <c r="G35" s="423"/>
      <c r="H35" s="423"/>
      <c r="I35" s="423"/>
      <c r="J35" s="423"/>
      <c r="K35" s="423"/>
      <c r="L35" s="423"/>
      <c r="M35" s="423"/>
      <c r="N35" s="424">
        <v>0.16220000000000001</v>
      </c>
    </row>
    <row r="36" spans="1:14" ht="15.75" thickBot="1">
      <c r="A36" s="157" t="s">
        <v>4</v>
      </c>
      <c r="B36" s="423">
        <v>37.590000000000003</v>
      </c>
      <c r="C36" s="423">
        <v>38.31</v>
      </c>
      <c r="D36" s="423">
        <v>37.799999999999997</v>
      </c>
      <c r="E36" s="423"/>
      <c r="F36" s="423"/>
      <c r="G36" s="423"/>
      <c r="H36" s="423">
        <v>17.14</v>
      </c>
      <c r="I36" s="423">
        <v>18.760000000000002</v>
      </c>
      <c r="J36" s="423">
        <v>17.809999999999999</v>
      </c>
      <c r="K36" s="423">
        <v>13.21</v>
      </c>
      <c r="L36" s="423">
        <v>14.52</v>
      </c>
      <c r="M36" s="423">
        <v>13.5</v>
      </c>
      <c r="N36" s="425">
        <v>0.29920000000000002</v>
      </c>
    </row>
    <row r="37" spans="1:14" ht="15.75" thickBot="1">
      <c r="A37" s="85"/>
      <c r="B37" s="85"/>
      <c r="C37" s="85"/>
      <c r="D37" s="85"/>
      <c r="E37" s="85"/>
      <c r="F37" s="85"/>
      <c r="G37" s="85"/>
      <c r="H37" s="85"/>
      <c r="I37" s="85"/>
      <c r="J37" s="85"/>
      <c r="K37" s="85"/>
      <c r="L37" s="85"/>
      <c r="M37" s="85"/>
      <c r="N37" s="85"/>
    </row>
    <row r="38" spans="1:14" ht="26.25">
      <c r="A38" s="170" t="s">
        <v>545</v>
      </c>
      <c r="B38" s="1151" t="s">
        <v>0</v>
      </c>
      <c r="C38" s="1151"/>
      <c r="D38" s="1151"/>
      <c r="E38" s="1151" t="s">
        <v>2</v>
      </c>
      <c r="F38" s="1151"/>
      <c r="G38" s="1151"/>
      <c r="H38" s="1151" t="s">
        <v>1</v>
      </c>
      <c r="I38" s="1151"/>
      <c r="J38" s="1151"/>
      <c r="K38" s="1151" t="s">
        <v>121</v>
      </c>
      <c r="L38" s="1151"/>
      <c r="M38" s="1151"/>
      <c r="N38" s="1152" t="s">
        <v>4</v>
      </c>
    </row>
    <row r="39" spans="1:14">
      <c r="A39" s="165"/>
      <c r="B39" s="166" t="s">
        <v>23</v>
      </c>
      <c r="C39" s="166" t="s">
        <v>24</v>
      </c>
      <c r="D39" s="166" t="s">
        <v>4</v>
      </c>
      <c r="E39" s="166" t="s">
        <v>23</v>
      </c>
      <c r="F39" s="166" t="s">
        <v>24</v>
      </c>
      <c r="G39" s="166" t="s">
        <v>4</v>
      </c>
      <c r="H39" s="166" t="s">
        <v>23</v>
      </c>
      <c r="I39" s="166" t="s">
        <v>24</v>
      </c>
      <c r="J39" s="166" t="s">
        <v>4</v>
      </c>
      <c r="K39" s="166" t="s">
        <v>23</v>
      </c>
      <c r="L39" s="166" t="s">
        <v>24</v>
      </c>
      <c r="M39" s="166" t="s">
        <v>4</v>
      </c>
      <c r="N39" s="1153"/>
    </row>
    <row r="40" spans="1:14">
      <c r="A40" s="159" t="s">
        <v>546</v>
      </c>
      <c r="B40" s="175">
        <v>0.11</v>
      </c>
      <c r="C40" s="175"/>
      <c r="D40" s="175">
        <v>0.11</v>
      </c>
      <c r="E40" s="175"/>
      <c r="F40" s="175"/>
      <c r="G40" s="175"/>
      <c r="H40" s="175">
        <v>0.14000000000000001</v>
      </c>
      <c r="I40" s="175"/>
      <c r="J40" s="175">
        <v>0.09</v>
      </c>
      <c r="K40" s="175"/>
      <c r="L40" s="175"/>
      <c r="M40" s="175"/>
      <c r="N40" s="176">
        <v>0.09</v>
      </c>
    </row>
    <row r="41" spans="1:14">
      <c r="A41" s="159" t="s">
        <v>547</v>
      </c>
      <c r="B41" s="175">
        <v>0.1</v>
      </c>
      <c r="C41" s="175"/>
      <c r="D41" s="175">
        <v>0.1</v>
      </c>
      <c r="E41" s="175"/>
      <c r="F41" s="175"/>
      <c r="G41" s="175"/>
      <c r="H41" s="175">
        <v>7.0000000000000007E-2</v>
      </c>
      <c r="I41" s="175"/>
      <c r="J41" s="175">
        <v>7.0000000000000007E-2</v>
      </c>
      <c r="K41" s="175"/>
      <c r="L41" s="175"/>
      <c r="M41" s="175"/>
      <c r="N41" s="176">
        <v>0.08</v>
      </c>
    </row>
    <row r="42" spans="1:14" ht="15.75" thickBot="1">
      <c r="A42" s="157" t="s">
        <v>113</v>
      </c>
      <c r="B42" s="181">
        <v>0.11</v>
      </c>
      <c r="C42" s="181"/>
      <c r="D42" s="181">
        <v>0.1</v>
      </c>
      <c r="E42" s="181"/>
      <c r="F42" s="181"/>
      <c r="G42" s="181"/>
      <c r="H42" s="181">
        <v>0.09</v>
      </c>
      <c r="I42" s="181"/>
      <c r="J42" s="181">
        <v>0.08</v>
      </c>
      <c r="K42" s="181"/>
      <c r="L42" s="181"/>
      <c r="M42" s="181"/>
      <c r="N42" s="182">
        <v>0.08</v>
      </c>
    </row>
    <row r="43" spans="1:14" ht="15.75" thickBot="1">
      <c r="A43" s="85"/>
      <c r="B43" s="85"/>
      <c r="C43" s="85"/>
      <c r="D43" s="85"/>
      <c r="E43" s="85"/>
      <c r="F43" s="85"/>
      <c r="G43" s="85"/>
      <c r="H43" s="85"/>
      <c r="I43" s="85"/>
      <c r="J43" s="85"/>
      <c r="K43" s="85"/>
      <c r="L43" s="85"/>
      <c r="M43" s="85"/>
      <c r="N43" s="85"/>
    </row>
    <row r="44" spans="1:14" ht="26.25">
      <c r="A44" s="170" t="s">
        <v>548</v>
      </c>
      <c r="B44" s="1151" t="s">
        <v>0</v>
      </c>
      <c r="C44" s="1151"/>
      <c r="D44" s="1151"/>
      <c r="E44" s="1151" t="s">
        <v>2</v>
      </c>
      <c r="F44" s="1151"/>
      <c r="G44" s="1151"/>
      <c r="H44" s="1151" t="s">
        <v>1</v>
      </c>
      <c r="I44" s="1151"/>
      <c r="J44" s="1151"/>
      <c r="K44" s="1151" t="s">
        <v>121</v>
      </c>
      <c r="L44" s="1151"/>
      <c r="M44" s="1151"/>
      <c r="N44" s="1152" t="s">
        <v>4</v>
      </c>
    </row>
    <row r="45" spans="1:14">
      <c r="A45" s="165"/>
      <c r="B45" s="166" t="s">
        <v>23</v>
      </c>
      <c r="C45" s="166" t="s">
        <v>24</v>
      </c>
      <c r="D45" s="166" t="s">
        <v>4</v>
      </c>
      <c r="E45" s="166" t="s">
        <v>23</v>
      </c>
      <c r="F45" s="166" t="s">
        <v>24</v>
      </c>
      <c r="G45" s="166" t="s">
        <v>4</v>
      </c>
      <c r="H45" s="166" t="s">
        <v>23</v>
      </c>
      <c r="I45" s="166" t="s">
        <v>24</v>
      </c>
      <c r="J45" s="166" t="s">
        <v>4</v>
      </c>
      <c r="K45" s="166" t="s">
        <v>23</v>
      </c>
      <c r="L45" s="166" t="s">
        <v>24</v>
      </c>
      <c r="M45" s="166" t="s">
        <v>4</v>
      </c>
      <c r="N45" s="1153"/>
    </row>
    <row r="46" spans="1:14">
      <c r="A46" s="159" t="s">
        <v>549</v>
      </c>
      <c r="B46" s="426">
        <v>42.08</v>
      </c>
      <c r="C46" s="426">
        <v>67.97</v>
      </c>
      <c r="D46" s="426">
        <v>48.31</v>
      </c>
      <c r="E46" s="426"/>
      <c r="F46" s="426"/>
      <c r="G46" s="426"/>
      <c r="H46" s="82">
        <v>6.12</v>
      </c>
      <c r="I46" s="426">
        <v>27.66</v>
      </c>
      <c r="J46" s="426">
        <v>14.52</v>
      </c>
      <c r="K46" s="426">
        <v>0</v>
      </c>
      <c r="L46" s="426">
        <v>20</v>
      </c>
      <c r="M46" s="426">
        <v>14.29</v>
      </c>
      <c r="N46" s="193">
        <v>37.56</v>
      </c>
    </row>
    <row r="47" spans="1:14">
      <c r="A47" s="159" t="s">
        <v>551</v>
      </c>
      <c r="B47" s="426">
        <v>38.340000000000003</v>
      </c>
      <c r="C47" s="426"/>
      <c r="D47" s="426">
        <v>38.340000000000003</v>
      </c>
      <c r="E47" s="426"/>
      <c r="F47" s="426"/>
      <c r="G47" s="426"/>
      <c r="H47" s="426">
        <v>9.64</v>
      </c>
      <c r="I47" s="426"/>
      <c r="J47" s="426">
        <v>9.64</v>
      </c>
      <c r="K47" s="426">
        <v>44.44</v>
      </c>
      <c r="L47" s="426">
        <v>50</v>
      </c>
      <c r="M47" s="426">
        <v>46.67</v>
      </c>
      <c r="N47" s="193">
        <v>30.58</v>
      </c>
    </row>
    <row r="48" spans="1:14">
      <c r="A48" s="177" t="s">
        <v>552</v>
      </c>
      <c r="B48" s="426">
        <v>29.35</v>
      </c>
      <c r="C48" s="426">
        <v>16.440000000000001</v>
      </c>
      <c r="D48" s="426">
        <v>26.24</v>
      </c>
      <c r="E48" s="426">
        <v>27.78</v>
      </c>
      <c r="F48" s="426">
        <v>25</v>
      </c>
      <c r="G48" s="426">
        <v>27.5</v>
      </c>
      <c r="H48" s="426">
        <v>5.67</v>
      </c>
      <c r="I48" s="426">
        <v>100</v>
      </c>
      <c r="J48" s="426">
        <v>6.34</v>
      </c>
      <c r="K48" s="426">
        <v>0</v>
      </c>
      <c r="L48" s="426">
        <v>20</v>
      </c>
      <c r="M48" s="426">
        <v>12.5</v>
      </c>
      <c r="N48" s="193">
        <v>22.61</v>
      </c>
    </row>
    <row r="49" spans="1:14">
      <c r="A49" s="177" t="s">
        <v>553</v>
      </c>
      <c r="B49" s="426">
        <v>35.270000000000003</v>
      </c>
      <c r="C49" s="426">
        <v>68.75</v>
      </c>
      <c r="D49" s="426">
        <v>39.450000000000003</v>
      </c>
      <c r="E49" s="426"/>
      <c r="F49" s="426"/>
      <c r="G49" s="426"/>
      <c r="H49" s="426">
        <v>10.130000000000001</v>
      </c>
      <c r="I49" s="426"/>
      <c r="J49" s="426">
        <v>10.130000000000001</v>
      </c>
      <c r="K49" s="426">
        <v>4.6500000000000004</v>
      </c>
      <c r="L49" s="426">
        <v>0</v>
      </c>
      <c r="M49" s="426">
        <v>3.7</v>
      </c>
      <c r="N49" s="193">
        <v>28.53</v>
      </c>
    </row>
    <row r="50" spans="1:14" ht="26.25">
      <c r="A50" s="178" t="s">
        <v>554</v>
      </c>
      <c r="B50" s="426">
        <v>70</v>
      </c>
      <c r="C50" s="426">
        <v>95.65</v>
      </c>
      <c r="D50" s="426">
        <v>76.34</v>
      </c>
      <c r="E50" s="426"/>
      <c r="F50" s="426"/>
      <c r="G50" s="426"/>
      <c r="H50" s="426">
        <v>7.69</v>
      </c>
      <c r="I50" s="426">
        <v>36.840000000000003</v>
      </c>
      <c r="J50" s="426">
        <v>25</v>
      </c>
      <c r="K50" s="426">
        <v>0</v>
      </c>
      <c r="L50" s="426">
        <v>0</v>
      </c>
      <c r="M50" s="426">
        <v>0</v>
      </c>
      <c r="N50" s="193">
        <v>56.83</v>
      </c>
    </row>
    <row r="51" spans="1:14">
      <c r="A51" s="177" t="s">
        <v>555</v>
      </c>
      <c r="B51" s="426">
        <v>28.74</v>
      </c>
      <c r="C51" s="426">
        <v>47.69</v>
      </c>
      <c r="D51" s="426">
        <v>40.090000000000003</v>
      </c>
      <c r="E51" s="426"/>
      <c r="F51" s="426"/>
      <c r="G51" s="426"/>
      <c r="H51" s="426">
        <v>15.38</v>
      </c>
      <c r="I51" s="426">
        <v>16.670000000000002</v>
      </c>
      <c r="J51" s="426">
        <v>16.350000000000001</v>
      </c>
      <c r="K51" s="426">
        <v>10</v>
      </c>
      <c r="L51" s="426">
        <v>20</v>
      </c>
      <c r="M51" s="426">
        <v>13.33</v>
      </c>
      <c r="N51" s="193">
        <v>31.55</v>
      </c>
    </row>
    <row r="52" spans="1:14">
      <c r="A52" s="177" t="s">
        <v>556</v>
      </c>
      <c r="B52" s="426">
        <v>24.14</v>
      </c>
      <c r="C52" s="426">
        <v>40.42</v>
      </c>
      <c r="D52" s="426">
        <v>29.93</v>
      </c>
      <c r="E52" s="426"/>
      <c r="F52" s="426"/>
      <c r="G52" s="426"/>
      <c r="H52" s="426">
        <v>14.08</v>
      </c>
      <c r="I52" s="426">
        <v>9.41</v>
      </c>
      <c r="J52" s="426">
        <v>11.54</v>
      </c>
      <c r="K52" s="426">
        <v>0</v>
      </c>
      <c r="L52" s="426">
        <v>0</v>
      </c>
      <c r="M52" s="426">
        <v>0</v>
      </c>
      <c r="N52" s="193">
        <v>26.16</v>
      </c>
    </row>
    <row r="53" spans="1:14">
      <c r="A53" s="177" t="s">
        <v>557</v>
      </c>
      <c r="B53" s="426">
        <v>41.79</v>
      </c>
      <c r="C53" s="426">
        <v>70.89</v>
      </c>
      <c r="D53" s="426">
        <v>52.58</v>
      </c>
      <c r="E53" s="426"/>
      <c r="F53" s="426"/>
      <c r="G53" s="426"/>
      <c r="H53" s="426">
        <v>5.0599999999999996</v>
      </c>
      <c r="I53" s="426">
        <v>24.39</v>
      </c>
      <c r="J53" s="426">
        <v>11.67</v>
      </c>
      <c r="K53" s="426">
        <v>6.67</v>
      </c>
      <c r="L53" s="426">
        <v>16.670000000000002</v>
      </c>
      <c r="M53" s="426">
        <v>11.11</v>
      </c>
      <c r="N53" s="193">
        <v>36.799999999999997</v>
      </c>
    </row>
    <row r="54" spans="1:14" ht="15.75" thickBot="1">
      <c r="A54" s="157" t="s">
        <v>558</v>
      </c>
      <c r="B54" s="427">
        <v>34.979999999999997</v>
      </c>
      <c r="C54" s="427">
        <v>49.71</v>
      </c>
      <c r="D54" s="427">
        <v>39.19</v>
      </c>
      <c r="E54" s="427">
        <v>27.78</v>
      </c>
      <c r="F54" s="427">
        <v>25</v>
      </c>
      <c r="G54" s="427">
        <v>27.5</v>
      </c>
      <c r="H54" s="427">
        <v>7.8</v>
      </c>
      <c r="I54" s="427">
        <v>20.89</v>
      </c>
      <c r="J54" s="427">
        <v>12.16</v>
      </c>
      <c r="K54" s="427">
        <v>8.51</v>
      </c>
      <c r="L54" s="427">
        <v>14.29</v>
      </c>
      <c r="M54" s="427">
        <v>10.67</v>
      </c>
      <c r="N54" s="428">
        <v>31.25</v>
      </c>
    </row>
    <row r="55" spans="1:14" ht="15.75" thickBot="1">
      <c r="A55" s="85"/>
      <c r="B55" s="85"/>
      <c r="C55" s="85"/>
      <c r="D55" s="85"/>
      <c r="E55" s="85"/>
      <c r="F55" s="85"/>
      <c r="G55" s="85"/>
      <c r="H55" s="85"/>
      <c r="I55" s="85"/>
      <c r="J55" s="85"/>
      <c r="K55" s="85"/>
      <c r="L55" s="85"/>
      <c r="M55" s="85"/>
      <c r="N55" s="85"/>
    </row>
    <row r="56" spans="1:14" ht="26.25">
      <c r="A56" s="170" t="s">
        <v>559</v>
      </c>
      <c r="B56" s="1151" t="s">
        <v>0</v>
      </c>
      <c r="C56" s="1151"/>
      <c r="D56" s="1151"/>
      <c r="E56" s="1151" t="s">
        <v>2</v>
      </c>
      <c r="F56" s="1151"/>
      <c r="G56" s="1151"/>
      <c r="H56" s="1151" t="s">
        <v>1</v>
      </c>
      <c r="I56" s="1151"/>
      <c r="J56" s="1151"/>
      <c r="K56" s="1151" t="s">
        <v>121</v>
      </c>
      <c r="L56" s="1151"/>
      <c r="M56" s="1151"/>
      <c r="N56" s="1152" t="s">
        <v>4</v>
      </c>
    </row>
    <row r="57" spans="1:14">
      <c r="A57" s="165"/>
      <c r="B57" s="166" t="s">
        <v>23</v>
      </c>
      <c r="C57" s="166" t="s">
        <v>24</v>
      </c>
      <c r="D57" s="166" t="s">
        <v>4</v>
      </c>
      <c r="E57" s="166" t="s">
        <v>23</v>
      </c>
      <c r="F57" s="166" t="s">
        <v>24</v>
      </c>
      <c r="G57" s="166" t="s">
        <v>4</v>
      </c>
      <c r="H57" s="166" t="s">
        <v>23</v>
      </c>
      <c r="I57" s="166" t="s">
        <v>24</v>
      </c>
      <c r="J57" s="166" t="s">
        <v>4</v>
      </c>
      <c r="K57" s="166" t="s">
        <v>23</v>
      </c>
      <c r="L57" s="166" t="s">
        <v>24</v>
      </c>
      <c r="M57" s="166" t="s">
        <v>4</v>
      </c>
      <c r="N57" s="1153"/>
    </row>
    <row r="58" spans="1:14">
      <c r="A58" s="159" t="s">
        <v>560</v>
      </c>
      <c r="B58" s="429">
        <v>0.42780748663101603</v>
      </c>
      <c r="C58" s="429">
        <v>0.36363636363636365</v>
      </c>
      <c r="D58" s="429">
        <v>0.42105263157894735</v>
      </c>
      <c r="E58" s="429" t="s">
        <v>550</v>
      </c>
      <c r="F58" s="429" t="s">
        <v>550</v>
      </c>
      <c r="G58" s="429" t="s">
        <v>550</v>
      </c>
      <c r="H58" s="429">
        <v>9.5394736842105268E-2</v>
      </c>
      <c r="I58" s="429">
        <v>7.8947368421052627E-2</v>
      </c>
      <c r="J58" s="429">
        <v>9.3567251461988299E-2</v>
      </c>
      <c r="K58" s="429">
        <v>5.6603773584905662E-2</v>
      </c>
      <c r="L58" s="429">
        <v>0</v>
      </c>
      <c r="M58" s="429">
        <v>4.9180327868852458E-2</v>
      </c>
      <c r="N58" s="430">
        <v>0.29029126213592232</v>
      </c>
    </row>
    <row r="59" spans="1:14" ht="26.25">
      <c r="A59" s="159" t="s">
        <v>561</v>
      </c>
      <c r="B59" s="429">
        <v>0.35714285714285715</v>
      </c>
      <c r="C59" s="429">
        <v>0.36363636363636365</v>
      </c>
      <c r="D59" s="429">
        <v>0.35795454545454547</v>
      </c>
      <c r="E59" s="429" t="s">
        <v>550</v>
      </c>
      <c r="F59" s="429" t="s">
        <v>550</v>
      </c>
      <c r="G59" s="429" t="s">
        <v>550</v>
      </c>
      <c r="H59" s="429">
        <v>0.15116279069767441</v>
      </c>
      <c r="I59" s="429">
        <v>0.19047619047619047</v>
      </c>
      <c r="J59" s="429">
        <v>0.15544041450777202</v>
      </c>
      <c r="K59" s="429">
        <v>7.1428571428571425E-2</v>
      </c>
      <c r="L59" s="429">
        <v>0</v>
      </c>
      <c r="M59" s="429">
        <v>6.4516129032258063E-2</v>
      </c>
      <c r="N59" s="430">
        <v>0.27430555555555558</v>
      </c>
    </row>
    <row r="60" spans="1:14" ht="26.25">
      <c r="A60" s="159" t="s">
        <v>562</v>
      </c>
      <c r="B60" s="431">
        <v>0.44</v>
      </c>
      <c r="C60" s="431">
        <v>0.66666666666666663</v>
      </c>
      <c r="D60" s="431">
        <v>0.45732484076433122</v>
      </c>
      <c r="E60" s="431" t="s">
        <v>550</v>
      </c>
      <c r="F60" s="431" t="s">
        <v>550</v>
      </c>
      <c r="G60" s="431" t="s">
        <v>550</v>
      </c>
      <c r="H60" s="431">
        <v>0.17268041237113402</v>
      </c>
      <c r="I60" s="431">
        <v>0.45161290322580644</v>
      </c>
      <c r="J60" s="431">
        <v>0.19331742243436753</v>
      </c>
      <c r="K60" s="431">
        <v>8.6956521739130432E-2</v>
      </c>
      <c r="L60" s="431">
        <v>0.3125</v>
      </c>
      <c r="M60" s="431">
        <v>0.17948717948717949</v>
      </c>
      <c r="N60" s="432">
        <v>0.35961383748994369</v>
      </c>
    </row>
    <row r="61" spans="1:14">
      <c r="A61" s="159" t="s">
        <v>563</v>
      </c>
      <c r="B61" s="431">
        <v>0.40476190476190477</v>
      </c>
      <c r="C61" s="431">
        <v>0.42574257425742573</v>
      </c>
      <c r="D61" s="431">
        <v>0.41263940520446096</v>
      </c>
      <c r="E61" s="431" t="s">
        <v>550</v>
      </c>
      <c r="F61" s="431" t="s">
        <v>550</v>
      </c>
      <c r="G61" s="431" t="s">
        <v>550</v>
      </c>
      <c r="H61" s="431">
        <v>7.0707070707070704E-2</v>
      </c>
      <c r="I61" s="431">
        <v>0.15384615384615385</v>
      </c>
      <c r="J61" s="431">
        <v>9.9337748344370855E-2</v>
      </c>
      <c r="K61" s="431">
        <v>0</v>
      </c>
      <c r="L61" s="431">
        <v>0.16666666666666666</v>
      </c>
      <c r="M61" s="431">
        <v>0.10526315789473684</v>
      </c>
      <c r="N61" s="432">
        <v>0.29157175398633256</v>
      </c>
    </row>
    <row r="62" spans="1:14" ht="39">
      <c r="A62" s="159" t="s">
        <v>564</v>
      </c>
      <c r="B62" s="431">
        <v>0.31048387096774194</v>
      </c>
      <c r="C62" s="431" t="s">
        <v>550</v>
      </c>
      <c r="D62" s="431">
        <v>0.31048387096774194</v>
      </c>
      <c r="E62" s="431" t="s">
        <v>550</v>
      </c>
      <c r="F62" s="431" t="s">
        <v>550</v>
      </c>
      <c r="G62" s="431" t="s">
        <v>550</v>
      </c>
      <c r="H62" s="431">
        <v>0.12258064516129032</v>
      </c>
      <c r="I62" s="431" t="s">
        <v>550</v>
      </c>
      <c r="J62" s="431">
        <v>0.12258064516129032</v>
      </c>
      <c r="K62" s="431" t="s">
        <v>550</v>
      </c>
      <c r="L62" s="431" t="s">
        <v>550</v>
      </c>
      <c r="M62" s="431" t="s">
        <v>550</v>
      </c>
      <c r="N62" s="432">
        <v>0.23821339950372208</v>
      </c>
    </row>
    <row r="63" spans="1:14" ht="26.25">
      <c r="A63" s="159" t="s">
        <v>565</v>
      </c>
      <c r="B63" s="431">
        <v>0.35849056603773582</v>
      </c>
      <c r="C63" s="431">
        <v>0.24242424242424243</v>
      </c>
      <c r="D63" s="431">
        <v>0.32444444444444442</v>
      </c>
      <c r="E63" s="431" t="s">
        <v>550</v>
      </c>
      <c r="F63" s="431" t="s">
        <v>550</v>
      </c>
      <c r="G63" s="431" t="s">
        <v>550</v>
      </c>
      <c r="H63" s="431" t="s">
        <v>550</v>
      </c>
      <c r="I63" s="431">
        <v>0.15789473684210525</v>
      </c>
      <c r="J63" s="431">
        <v>0.15789473684210525</v>
      </c>
      <c r="K63" s="431" t="s">
        <v>550</v>
      </c>
      <c r="L63" s="431" t="s">
        <v>550</v>
      </c>
      <c r="M63" s="431" t="s">
        <v>550</v>
      </c>
      <c r="N63" s="432">
        <v>0.31147540983606559</v>
      </c>
    </row>
    <row r="64" spans="1:14" ht="15.75" thickBot="1">
      <c r="A64" s="157" t="s">
        <v>113</v>
      </c>
      <c r="B64" s="433">
        <v>0.40156754264638084</v>
      </c>
      <c r="C64" s="433">
        <v>0.41246290801186941</v>
      </c>
      <c r="D64" s="433">
        <v>0.40303272146847569</v>
      </c>
      <c r="E64" s="433" t="s">
        <v>550</v>
      </c>
      <c r="F64" s="433" t="s">
        <v>550</v>
      </c>
      <c r="G64" s="433" t="s">
        <v>550</v>
      </c>
      <c r="H64" s="433">
        <v>0.13237924865831843</v>
      </c>
      <c r="I64" s="433">
        <v>0.19875776397515527</v>
      </c>
      <c r="J64" s="433">
        <v>0.14073494917904614</v>
      </c>
      <c r="K64" s="433">
        <v>6.3063063063063057E-2</v>
      </c>
      <c r="L64" s="433">
        <v>0.17948717948717949</v>
      </c>
      <c r="M64" s="433">
        <v>9.3333333333333338E-2</v>
      </c>
      <c r="N64" s="434">
        <v>0.30597204574332909</v>
      </c>
    </row>
    <row r="65" spans="1:14" ht="15.75" thickBot="1">
      <c r="A65" s="85"/>
      <c r="B65" s="85"/>
      <c r="C65" s="85"/>
      <c r="D65" s="85"/>
      <c r="E65" s="85"/>
      <c r="F65" s="85"/>
      <c r="G65" s="85"/>
      <c r="H65" s="85"/>
      <c r="I65" s="85"/>
      <c r="J65" s="85"/>
      <c r="K65" s="85"/>
      <c r="L65" s="85"/>
      <c r="M65" s="85"/>
      <c r="N65" s="85"/>
    </row>
    <row r="66" spans="1:14">
      <c r="A66" s="170" t="s">
        <v>566</v>
      </c>
      <c r="B66" s="1151" t="s">
        <v>0</v>
      </c>
      <c r="C66" s="1151"/>
      <c r="D66" s="1151"/>
      <c r="E66" s="1151" t="s">
        <v>2</v>
      </c>
      <c r="F66" s="1151"/>
      <c r="G66" s="1151"/>
      <c r="H66" s="1151" t="s">
        <v>1</v>
      </c>
      <c r="I66" s="1151"/>
      <c r="J66" s="1151"/>
      <c r="K66" s="1151" t="s">
        <v>121</v>
      </c>
      <c r="L66" s="1151"/>
      <c r="M66" s="1151"/>
      <c r="N66" s="1152" t="s">
        <v>4</v>
      </c>
    </row>
    <row r="67" spans="1:14">
      <c r="A67" s="165"/>
      <c r="B67" s="166" t="s">
        <v>23</v>
      </c>
      <c r="C67" s="166" t="s">
        <v>24</v>
      </c>
      <c r="D67" s="166" t="s">
        <v>4</v>
      </c>
      <c r="E67" s="166" t="s">
        <v>23</v>
      </c>
      <c r="F67" s="166" t="s">
        <v>24</v>
      </c>
      <c r="G67" s="166" t="s">
        <v>4</v>
      </c>
      <c r="H67" s="166" t="s">
        <v>23</v>
      </c>
      <c r="I67" s="166" t="s">
        <v>24</v>
      </c>
      <c r="J67" s="166" t="s">
        <v>4</v>
      </c>
      <c r="K67" s="166" t="s">
        <v>23</v>
      </c>
      <c r="L67" s="166" t="s">
        <v>24</v>
      </c>
      <c r="M67" s="166" t="s">
        <v>4</v>
      </c>
      <c r="N67" s="1153"/>
    </row>
    <row r="68" spans="1:14">
      <c r="A68" s="159" t="s">
        <v>567</v>
      </c>
      <c r="B68" s="179">
        <v>0.21561338289962825</v>
      </c>
      <c r="C68" s="179">
        <v>0.44067796610169491</v>
      </c>
      <c r="D68" s="179">
        <v>0.25609756097560976</v>
      </c>
      <c r="E68" s="179">
        <v>0.12259970457902511</v>
      </c>
      <c r="F68" s="179" t="s">
        <v>1549</v>
      </c>
      <c r="G68" s="179">
        <v>0.12259970457902511</v>
      </c>
      <c r="H68" s="179">
        <v>0.10714285714285714</v>
      </c>
      <c r="I68" s="179">
        <v>6.9767441860465115E-2</v>
      </c>
      <c r="J68" s="179">
        <v>9.4488188976377951E-2</v>
      </c>
      <c r="K68" s="179">
        <v>0.15789473684210525</v>
      </c>
      <c r="L68" s="179">
        <v>7.6923076923076927E-2</v>
      </c>
      <c r="M68" s="179">
        <v>0.13043478260869565</v>
      </c>
      <c r="N68" s="207">
        <v>0.15557337610264635</v>
      </c>
    </row>
    <row r="69" spans="1:14">
      <c r="A69" s="159" t="s">
        <v>551</v>
      </c>
      <c r="B69" s="179">
        <v>0.4007155635062612</v>
      </c>
      <c r="C69" s="179">
        <v>0.58213256484149856</v>
      </c>
      <c r="D69" s="179">
        <v>0.43181818181818182</v>
      </c>
      <c r="E69" s="179" t="s">
        <v>1549</v>
      </c>
      <c r="F69" s="179" t="s">
        <v>1549</v>
      </c>
      <c r="G69" s="179" t="s">
        <v>1549</v>
      </c>
      <c r="H69" s="179">
        <v>0.18863049095607234</v>
      </c>
      <c r="I69" s="179">
        <v>0.31840796019900497</v>
      </c>
      <c r="J69" s="179">
        <v>0.2153846153846154</v>
      </c>
      <c r="K69" s="179">
        <v>5.4545454545454543E-2</v>
      </c>
      <c r="L69" s="179">
        <v>0.16666666666666666</v>
      </c>
      <c r="M69" s="179">
        <v>7.4626865671641784E-2</v>
      </c>
      <c r="N69" s="207">
        <v>0.34918608362591763</v>
      </c>
    </row>
    <row r="70" spans="1:14">
      <c r="A70" s="159" t="s">
        <v>568</v>
      </c>
      <c r="B70" s="179" t="s">
        <v>1549</v>
      </c>
      <c r="C70" s="179">
        <v>0.37575757575757573</v>
      </c>
      <c r="D70" s="179">
        <v>0.37575757575757573</v>
      </c>
      <c r="E70" s="179">
        <v>0.17523809523809525</v>
      </c>
      <c r="F70" s="179" t="s">
        <v>1549</v>
      </c>
      <c r="G70" s="179">
        <v>0.17523809523809525</v>
      </c>
      <c r="H70" s="179" t="s">
        <v>1549</v>
      </c>
      <c r="I70" s="179">
        <v>0.17567567567567569</v>
      </c>
      <c r="J70" s="179">
        <v>0.17567567567567569</v>
      </c>
      <c r="K70" s="179">
        <v>0</v>
      </c>
      <c r="L70" s="179">
        <v>0.22222222222222221</v>
      </c>
      <c r="M70" s="179">
        <v>9.3023255813953487E-2</v>
      </c>
      <c r="N70" s="207">
        <v>0.23971193415637859</v>
      </c>
    </row>
    <row r="71" spans="1:14">
      <c r="A71" s="159" t="s">
        <v>569</v>
      </c>
      <c r="B71" s="179">
        <v>0.24835526315789475</v>
      </c>
      <c r="C71" s="179">
        <v>0.41025641025641024</v>
      </c>
      <c r="D71" s="179">
        <v>0.25811437403400311</v>
      </c>
      <c r="E71" s="179" t="s">
        <v>1549</v>
      </c>
      <c r="F71" s="179" t="s">
        <v>1549</v>
      </c>
      <c r="G71" s="179" t="s">
        <v>1549</v>
      </c>
      <c r="H71" s="179">
        <v>0.1316348195329087</v>
      </c>
      <c r="I71" s="179">
        <v>0.32704402515723269</v>
      </c>
      <c r="J71" s="179">
        <v>0.18095238095238095</v>
      </c>
      <c r="K71" s="179">
        <v>0.12195121951219512</v>
      </c>
      <c r="L71" s="179">
        <v>0.25</v>
      </c>
      <c r="M71" s="179">
        <v>0.13333333333333333</v>
      </c>
      <c r="N71" s="207">
        <v>0.21709531013615735</v>
      </c>
    </row>
    <row r="72" spans="1:14">
      <c r="A72" s="159" t="s">
        <v>553</v>
      </c>
      <c r="B72" s="179">
        <v>0.38780207134637512</v>
      </c>
      <c r="C72" s="179">
        <v>0.92592592592592593</v>
      </c>
      <c r="D72" s="179">
        <v>0.40401785714285715</v>
      </c>
      <c r="E72" s="179" t="s">
        <v>1549</v>
      </c>
      <c r="F72" s="179" t="s">
        <v>1549</v>
      </c>
      <c r="G72" s="179" t="s">
        <v>1549</v>
      </c>
      <c r="H72" s="179">
        <v>8.7804878048780483E-2</v>
      </c>
      <c r="I72" s="179">
        <v>0</v>
      </c>
      <c r="J72" s="179">
        <v>8.6124401913875603E-2</v>
      </c>
      <c r="K72" s="179">
        <v>0.10429447852760736</v>
      </c>
      <c r="L72" s="179">
        <v>0</v>
      </c>
      <c r="M72" s="179">
        <v>9.6045197740112997E-2</v>
      </c>
      <c r="N72" s="207">
        <v>0.27833668678739099</v>
      </c>
    </row>
    <row r="73" spans="1:14">
      <c r="A73" s="159" t="s">
        <v>570</v>
      </c>
      <c r="B73" s="179">
        <v>0.42026578073089699</v>
      </c>
      <c r="C73" s="179" t="s">
        <v>1549</v>
      </c>
      <c r="D73" s="179">
        <v>0.42026578073089699</v>
      </c>
      <c r="E73" s="179" t="s">
        <v>1549</v>
      </c>
      <c r="F73" s="179" t="s">
        <v>1549</v>
      </c>
      <c r="G73" s="179" t="s">
        <v>1549</v>
      </c>
      <c r="H73" s="179">
        <v>0.22352941176470589</v>
      </c>
      <c r="I73" s="179" t="s">
        <v>1549</v>
      </c>
      <c r="J73" s="179">
        <v>0.22352941176470589</v>
      </c>
      <c r="K73" s="179">
        <v>0.21428571428571427</v>
      </c>
      <c r="L73" s="179">
        <v>0.4</v>
      </c>
      <c r="M73" s="179">
        <v>0.24242424242424243</v>
      </c>
      <c r="N73" s="207">
        <v>0.34564102564102567</v>
      </c>
    </row>
    <row r="74" spans="1:14">
      <c r="A74" s="159" t="s">
        <v>552</v>
      </c>
      <c r="B74" s="179">
        <v>0.32810615199034981</v>
      </c>
      <c r="C74" s="179">
        <v>0.32934131736526945</v>
      </c>
      <c r="D74" s="179">
        <v>0.32846087704213239</v>
      </c>
      <c r="E74" s="179">
        <v>0.22950819672131148</v>
      </c>
      <c r="F74" s="179">
        <v>0.42372881355932202</v>
      </c>
      <c r="G74" s="179">
        <v>0.29281767955801102</v>
      </c>
      <c r="H74" s="179">
        <v>0.11515151515151516</v>
      </c>
      <c r="I74" s="179">
        <v>0.14596949891067537</v>
      </c>
      <c r="J74" s="179">
        <v>0.13307984790874525</v>
      </c>
      <c r="K74" s="179">
        <v>0.15</v>
      </c>
      <c r="L74" s="179">
        <v>0.13333333333333333</v>
      </c>
      <c r="M74" s="179">
        <v>0.14545454545454545</v>
      </c>
      <c r="N74" s="207">
        <v>0.25045703839122485</v>
      </c>
    </row>
    <row r="75" spans="1:14">
      <c r="A75" s="159" t="s">
        <v>571</v>
      </c>
      <c r="B75" s="180">
        <v>0.265625</v>
      </c>
      <c r="C75" s="180">
        <v>0.25274725274725274</v>
      </c>
      <c r="D75" s="180">
        <v>0.26224783861671469</v>
      </c>
      <c r="E75" s="180" t="s">
        <v>1549</v>
      </c>
      <c r="F75" s="180" t="s">
        <v>1549</v>
      </c>
      <c r="G75" s="180" t="s">
        <v>1549</v>
      </c>
      <c r="H75" s="180">
        <v>0.16129032258064516</v>
      </c>
      <c r="I75" s="180">
        <v>0.25531914893617019</v>
      </c>
      <c r="J75" s="180">
        <v>0.20855614973262032</v>
      </c>
      <c r="K75" s="180">
        <v>0</v>
      </c>
      <c r="L75" s="180">
        <v>0</v>
      </c>
      <c r="M75" s="180">
        <v>0</v>
      </c>
      <c r="N75" s="208">
        <v>0.23722627737226276</v>
      </c>
    </row>
    <row r="76" spans="1:14">
      <c r="A76" s="159" t="s">
        <v>572</v>
      </c>
      <c r="B76" s="180">
        <v>0.32457786116322701</v>
      </c>
      <c r="C76" s="180">
        <v>0.59139784946236562</v>
      </c>
      <c r="D76" s="180">
        <v>0.39360222531293465</v>
      </c>
      <c r="E76" s="180" t="s">
        <v>1549</v>
      </c>
      <c r="F76" s="180" t="s">
        <v>1549</v>
      </c>
      <c r="G76" s="180" t="s">
        <v>1549</v>
      </c>
      <c r="H76" s="180">
        <v>0.19240506329113924</v>
      </c>
      <c r="I76" s="180">
        <v>0.47486033519553073</v>
      </c>
      <c r="J76" s="180">
        <v>0.28048780487804881</v>
      </c>
      <c r="K76" s="180">
        <v>0.15384615384615385</v>
      </c>
      <c r="L76" s="180">
        <v>0.22222222222222221</v>
      </c>
      <c r="M76" s="180">
        <v>0.18181818181818182</v>
      </c>
      <c r="N76" s="208">
        <v>0.34068441064638783</v>
      </c>
    </row>
    <row r="77" spans="1:14" ht="15.75" thickBot="1">
      <c r="A77" s="157" t="s">
        <v>113</v>
      </c>
      <c r="B77" s="169">
        <v>0.35158603579656211</v>
      </c>
      <c r="C77" s="169">
        <v>0.45010615711252655</v>
      </c>
      <c r="D77" s="169">
        <v>0.37131519274376418</v>
      </c>
      <c r="E77" s="169">
        <v>0.15332326283987915</v>
      </c>
      <c r="F77" s="169">
        <v>0.42372881355932202</v>
      </c>
      <c r="G77" s="169">
        <v>0.16485900216919741</v>
      </c>
      <c r="H77" s="169">
        <v>0.15809458060062134</v>
      </c>
      <c r="I77" s="169">
        <v>0.25308134757600659</v>
      </c>
      <c r="J77" s="169">
        <v>0.18619348565872629</v>
      </c>
      <c r="K77" s="169">
        <v>0.10609037328094302</v>
      </c>
      <c r="L77" s="169">
        <v>0.13953488372093023</v>
      </c>
      <c r="M77" s="169">
        <v>0.11285266457680251</v>
      </c>
      <c r="N77" s="197">
        <v>0.27943294670608748</v>
      </c>
    </row>
    <row r="78" spans="1:14" ht="15.75" thickBot="1">
      <c r="A78" s="85"/>
      <c r="B78" s="85"/>
      <c r="C78" s="85"/>
      <c r="D78" s="85"/>
      <c r="E78" s="85"/>
      <c r="F78" s="85"/>
      <c r="G78" s="85"/>
      <c r="H78" s="85"/>
      <c r="I78" s="85"/>
      <c r="J78" s="85"/>
      <c r="K78" s="85"/>
      <c r="L78" s="85"/>
      <c r="M78" s="85"/>
      <c r="N78" s="85"/>
    </row>
    <row r="79" spans="1:14">
      <c r="A79" s="198" t="s">
        <v>573</v>
      </c>
      <c r="B79" s="1151" t="s">
        <v>0</v>
      </c>
      <c r="C79" s="1151"/>
      <c r="D79" s="1151"/>
      <c r="E79" s="1151" t="s">
        <v>2</v>
      </c>
      <c r="F79" s="1151"/>
      <c r="G79" s="1151"/>
      <c r="H79" s="1151" t="s">
        <v>1</v>
      </c>
      <c r="I79" s="1151"/>
      <c r="J79" s="1151"/>
      <c r="K79" s="1151" t="s">
        <v>121</v>
      </c>
      <c r="L79" s="1151"/>
      <c r="M79" s="1151"/>
      <c r="N79" s="1155" t="s">
        <v>4</v>
      </c>
    </row>
    <row r="80" spans="1:14">
      <c r="A80" s="165"/>
      <c r="B80" s="143" t="s">
        <v>23</v>
      </c>
      <c r="C80" s="143" t="s">
        <v>24</v>
      </c>
      <c r="D80" s="143" t="s">
        <v>4</v>
      </c>
      <c r="E80" s="143" t="s">
        <v>23</v>
      </c>
      <c r="F80" s="143" t="s">
        <v>24</v>
      </c>
      <c r="G80" s="143" t="s">
        <v>4</v>
      </c>
      <c r="H80" s="143" t="s">
        <v>23</v>
      </c>
      <c r="I80" s="143" t="s">
        <v>24</v>
      </c>
      <c r="J80" s="143" t="s">
        <v>4</v>
      </c>
      <c r="K80" s="143" t="s">
        <v>23</v>
      </c>
      <c r="L80" s="143" t="s">
        <v>24</v>
      </c>
      <c r="M80" s="143" t="s">
        <v>4</v>
      </c>
      <c r="N80" s="1156"/>
    </row>
    <row r="81" spans="1:14">
      <c r="A81" s="177" t="s">
        <v>567</v>
      </c>
      <c r="B81" s="175">
        <v>0.20075757575757575</v>
      </c>
      <c r="C81" s="175">
        <v>0.22826086956521738</v>
      </c>
      <c r="D81" s="175">
        <v>0.20786516853932585</v>
      </c>
      <c r="E81" s="175">
        <v>0.15652173913043479</v>
      </c>
      <c r="F81" s="175" t="s">
        <v>550</v>
      </c>
      <c r="G81" s="175">
        <v>0.15652173913043479</v>
      </c>
      <c r="H81" s="175">
        <v>0.20833333333333334</v>
      </c>
      <c r="I81" s="175">
        <v>0.21739130434782608</v>
      </c>
      <c r="J81" s="175">
        <v>0.21276595744680851</v>
      </c>
      <c r="K81" s="175">
        <v>0</v>
      </c>
      <c r="L81" s="175">
        <v>9.0909090909090912E-2</v>
      </c>
      <c r="M81" s="175">
        <v>8.8235294117647065E-2</v>
      </c>
      <c r="N81" s="176">
        <v>0.19198664440734559</v>
      </c>
    </row>
    <row r="82" spans="1:14">
      <c r="A82" s="177" t="s">
        <v>569</v>
      </c>
      <c r="B82" s="175">
        <v>0.26126126126126126</v>
      </c>
      <c r="C82" s="175">
        <v>0.25</v>
      </c>
      <c r="D82" s="175">
        <v>0.25850340136054423</v>
      </c>
      <c r="E82" s="175" t="s">
        <v>550</v>
      </c>
      <c r="F82" s="175" t="s">
        <v>550</v>
      </c>
      <c r="G82" s="175" t="s">
        <v>550</v>
      </c>
      <c r="H82" s="175">
        <v>0.29629629629629628</v>
      </c>
      <c r="I82" s="175">
        <v>0.23170731707317074</v>
      </c>
      <c r="J82" s="175">
        <v>0.25735294117647056</v>
      </c>
      <c r="K82" s="175">
        <v>0.25</v>
      </c>
      <c r="L82" s="175">
        <v>0.5</v>
      </c>
      <c r="M82" s="175">
        <v>0.33333333333333331</v>
      </c>
      <c r="N82" s="176">
        <v>0.25951557093425603</v>
      </c>
    </row>
    <row r="83" spans="1:14">
      <c r="A83" s="177" t="s">
        <v>551</v>
      </c>
      <c r="B83" s="175">
        <v>0.43191489361702129</v>
      </c>
      <c r="C83" s="175">
        <v>0.51829268292682928</v>
      </c>
      <c r="D83" s="175">
        <v>0.45425867507886436</v>
      </c>
      <c r="E83" s="175" t="s">
        <v>550</v>
      </c>
      <c r="F83" s="175" t="s">
        <v>550</v>
      </c>
      <c r="G83" s="175" t="s">
        <v>550</v>
      </c>
      <c r="H83" s="175">
        <v>0.15183246073298429</v>
      </c>
      <c r="I83" s="175">
        <v>0.21428571428571427</v>
      </c>
      <c r="J83" s="175">
        <v>0.15609756097560976</v>
      </c>
      <c r="K83" s="175">
        <v>0.13636363636363635</v>
      </c>
      <c r="L83" s="175">
        <v>0.625</v>
      </c>
      <c r="M83" s="175">
        <v>0.26666666666666666</v>
      </c>
      <c r="N83" s="176">
        <v>0.37744533947065595</v>
      </c>
    </row>
    <row r="84" spans="1:14">
      <c r="A84" s="177" t="s">
        <v>553</v>
      </c>
      <c r="B84" s="175">
        <v>0.50904977375565608</v>
      </c>
      <c r="C84" s="175">
        <v>0.66666666666666663</v>
      </c>
      <c r="D84" s="175">
        <v>0.54136690647482011</v>
      </c>
      <c r="E84" s="175" t="s">
        <v>550</v>
      </c>
      <c r="F84" s="175" t="s">
        <v>550</v>
      </c>
      <c r="G84" s="175" t="s">
        <v>550</v>
      </c>
      <c r="H84" s="175">
        <v>0.17142857142857143</v>
      </c>
      <c r="I84" s="175">
        <v>0.3</v>
      </c>
      <c r="J84" s="175">
        <v>0.18461538461538463</v>
      </c>
      <c r="K84" s="175">
        <v>0.08</v>
      </c>
      <c r="L84" s="175">
        <v>0.5714285714285714</v>
      </c>
      <c r="M84" s="175">
        <v>0.1875</v>
      </c>
      <c r="N84" s="176">
        <v>0.438058748403576</v>
      </c>
    </row>
    <row r="85" spans="1:14">
      <c r="A85" s="177" t="s">
        <v>552</v>
      </c>
      <c r="B85" s="175">
        <v>0.19471947194719472</v>
      </c>
      <c r="C85" s="175">
        <v>0.23595505617977527</v>
      </c>
      <c r="D85" s="175">
        <v>0.21403508771929824</v>
      </c>
      <c r="E85" s="175">
        <v>0.18</v>
      </c>
      <c r="F85" s="175">
        <v>0.26315789473684209</v>
      </c>
      <c r="G85" s="175">
        <v>0.21590909090909091</v>
      </c>
      <c r="H85" s="175">
        <v>0.21739130434782608</v>
      </c>
      <c r="I85" s="175">
        <v>7.8947368421052627E-2</v>
      </c>
      <c r="J85" s="175">
        <v>0.15476190476190477</v>
      </c>
      <c r="K85" s="175">
        <v>0.2</v>
      </c>
      <c r="L85" s="175">
        <v>0.2</v>
      </c>
      <c r="M85" s="175">
        <v>0.2</v>
      </c>
      <c r="N85" s="176">
        <v>0.19783783783783784</v>
      </c>
    </row>
    <row r="86" spans="1:14">
      <c r="A86" s="177" t="s">
        <v>574</v>
      </c>
      <c r="B86" s="175">
        <v>0.15</v>
      </c>
      <c r="C86" s="175" t="s">
        <v>550</v>
      </c>
      <c r="D86" s="175">
        <v>0.15</v>
      </c>
      <c r="E86" s="175" t="s">
        <v>550</v>
      </c>
      <c r="F86" s="175" t="s">
        <v>550</v>
      </c>
      <c r="G86" s="175" t="s">
        <v>550</v>
      </c>
      <c r="H86" s="175">
        <v>6.8965517241379309E-2</v>
      </c>
      <c r="I86" s="175" t="s">
        <v>550</v>
      </c>
      <c r="J86" s="175">
        <v>6.8965517241379309E-2</v>
      </c>
      <c r="K86" s="175">
        <v>0</v>
      </c>
      <c r="L86" s="175" t="s">
        <v>550</v>
      </c>
      <c r="M86" s="175">
        <v>0</v>
      </c>
      <c r="N86" s="176">
        <v>0.11801242236024845</v>
      </c>
    </row>
    <row r="87" spans="1:14" ht="15.75" thickBot="1">
      <c r="A87" s="160" t="s">
        <v>113</v>
      </c>
      <c r="B87" s="181">
        <v>0.3455621301775148</v>
      </c>
      <c r="C87" s="181">
        <v>0.37741456166419018</v>
      </c>
      <c r="D87" s="181">
        <v>0.35463393990689801</v>
      </c>
      <c r="E87" s="181">
        <v>0.16363636363636364</v>
      </c>
      <c r="F87" s="181">
        <v>0.26315789473684209</v>
      </c>
      <c r="G87" s="181">
        <v>0.18226600985221675</v>
      </c>
      <c r="H87" s="181">
        <v>0.17921686746987953</v>
      </c>
      <c r="I87" s="181">
        <v>0.17028985507246377</v>
      </c>
      <c r="J87" s="181">
        <v>0.17659574468085107</v>
      </c>
      <c r="K87" s="181">
        <v>0.12307692307692308</v>
      </c>
      <c r="L87" s="181">
        <v>0.25454545454545452</v>
      </c>
      <c r="M87" s="181">
        <v>0.18333333333333332</v>
      </c>
      <c r="N87" s="182">
        <v>0.29316050744622174</v>
      </c>
    </row>
    <row r="88" spans="1:14" ht="15.75" thickBot="1">
      <c r="A88" s="85"/>
      <c r="B88" s="85"/>
      <c r="C88" s="85"/>
      <c r="D88" s="85"/>
      <c r="E88" s="85"/>
      <c r="F88" s="85"/>
      <c r="G88" s="85"/>
      <c r="H88" s="85"/>
      <c r="I88" s="85"/>
      <c r="J88" s="85"/>
      <c r="K88" s="85"/>
      <c r="L88" s="85"/>
      <c r="M88" s="85"/>
      <c r="N88" s="85"/>
    </row>
    <row r="89" spans="1:14">
      <c r="A89" s="170" t="s">
        <v>575</v>
      </c>
      <c r="B89" s="1151" t="s">
        <v>0</v>
      </c>
      <c r="C89" s="1151"/>
      <c r="D89" s="1151"/>
      <c r="E89" s="1151" t="s">
        <v>2</v>
      </c>
      <c r="F89" s="1151"/>
      <c r="G89" s="1151"/>
      <c r="H89" s="1151" t="s">
        <v>1</v>
      </c>
      <c r="I89" s="1151"/>
      <c r="J89" s="1151"/>
      <c r="K89" s="1151" t="s">
        <v>121</v>
      </c>
      <c r="L89" s="1151"/>
      <c r="M89" s="1151"/>
      <c r="N89" s="1152" t="s">
        <v>4</v>
      </c>
    </row>
    <row r="90" spans="1:14">
      <c r="A90" s="165"/>
      <c r="B90" s="166" t="s">
        <v>23</v>
      </c>
      <c r="C90" s="166" t="s">
        <v>24</v>
      </c>
      <c r="D90" s="166" t="s">
        <v>4</v>
      </c>
      <c r="E90" s="166" t="s">
        <v>23</v>
      </c>
      <c r="F90" s="166" t="s">
        <v>24</v>
      </c>
      <c r="G90" s="166" t="s">
        <v>4</v>
      </c>
      <c r="H90" s="166" t="s">
        <v>23</v>
      </c>
      <c r="I90" s="166" t="s">
        <v>24</v>
      </c>
      <c r="J90" s="166" t="s">
        <v>4</v>
      </c>
      <c r="K90" s="166" t="s">
        <v>23</v>
      </c>
      <c r="L90" s="166" t="s">
        <v>24</v>
      </c>
      <c r="M90" s="166" t="s">
        <v>4</v>
      </c>
      <c r="N90" s="1153"/>
    </row>
    <row r="91" spans="1:14" ht="26.25">
      <c r="A91" s="159" t="s">
        <v>576</v>
      </c>
      <c r="B91" s="175">
        <v>0.56810000000000005</v>
      </c>
      <c r="C91" s="175">
        <v>0.38690000000000002</v>
      </c>
      <c r="D91" s="175">
        <v>0.50319999999999998</v>
      </c>
      <c r="E91" s="175">
        <v>0</v>
      </c>
      <c r="F91" s="175">
        <v>0</v>
      </c>
      <c r="G91" s="175">
        <v>0</v>
      </c>
      <c r="H91" s="175">
        <v>0.28570000000000001</v>
      </c>
      <c r="I91" s="175">
        <v>0.2</v>
      </c>
      <c r="J91" s="175">
        <v>0.25269999999999998</v>
      </c>
      <c r="K91" s="175">
        <v>0.25</v>
      </c>
      <c r="L91" s="175">
        <v>0.1</v>
      </c>
      <c r="M91" s="175">
        <v>0.15629999999999999</v>
      </c>
      <c r="N91" s="176">
        <v>0.42020000000000002</v>
      </c>
    </row>
    <row r="92" spans="1:14" ht="26.25">
      <c r="A92" s="159" t="s">
        <v>577</v>
      </c>
      <c r="B92" s="175">
        <v>0.66279999999999994</v>
      </c>
      <c r="C92" s="175">
        <v>0.57040000000000002</v>
      </c>
      <c r="D92" s="175">
        <v>0.62729999999999997</v>
      </c>
      <c r="E92" s="175">
        <v>0</v>
      </c>
      <c r="F92" s="175">
        <v>0</v>
      </c>
      <c r="G92" s="175">
        <v>0</v>
      </c>
      <c r="H92" s="175">
        <v>0.32890000000000003</v>
      </c>
      <c r="I92" s="175">
        <v>0.25480000000000003</v>
      </c>
      <c r="J92" s="175">
        <v>0.28599999999999998</v>
      </c>
      <c r="K92" s="175">
        <v>0.18179999999999999</v>
      </c>
      <c r="L92" s="175">
        <v>1</v>
      </c>
      <c r="M92" s="175">
        <v>0.25</v>
      </c>
      <c r="N92" s="176">
        <v>0.47760000000000002</v>
      </c>
    </row>
    <row r="93" spans="1:14">
      <c r="A93" s="159" t="s">
        <v>578</v>
      </c>
      <c r="B93" s="175">
        <v>0.27889999999999998</v>
      </c>
      <c r="C93" s="175">
        <v>0.29599999999999999</v>
      </c>
      <c r="D93" s="175">
        <v>0.29010000000000002</v>
      </c>
      <c r="E93" s="175">
        <v>0</v>
      </c>
      <c r="F93" s="175">
        <v>0</v>
      </c>
      <c r="G93" s="175">
        <v>0</v>
      </c>
      <c r="H93" s="175">
        <v>0.10340000000000001</v>
      </c>
      <c r="I93" s="175">
        <v>0</v>
      </c>
      <c r="J93" s="175">
        <v>8.1100000000000005E-2</v>
      </c>
      <c r="K93" s="175">
        <v>0</v>
      </c>
      <c r="L93" s="175">
        <v>0</v>
      </c>
      <c r="M93" s="175">
        <v>0</v>
      </c>
      <c r="N93" s="176">
        <v>0.27210000000000001</v>
      </c>
    </row>
    <row r="94" spans="1:14" ht="26.25">
      <c r="A94" s="159" t="s">
        <v>579</v>
      </c>
      <c r="B94" s="175">
        <v>0.86419999999999997</v>
      </c>
      <c r="C94" s="175">
        <v>0</v>
      </c>
      <c r="D94" s="175">
        <v>0.86419999999999997</v>
      </c>
      <c r="E94" s="175">
        <v>0</v>
      </c>
      <c r="F94" s="175">
        <v>0</v>
      </c>
      <c r="G94" s="175">
        <v>0</v>
      </c>
      <c r="H94" s="175">
        <v>0.4</v>
      </c>
      <c r="I94" s="175">
        <v>0</v>
      </c>
      <c r="J94" s="175">
        <v>0.4</v>
      </c>
      <c r="K94" s="175">
        <v>0</v>
      </c>
      <c r="L94" s="175">
        <v>0</v>
      </c>
      <c r="M94" s="175">
        <v>0</v>
      </c>
      <c r="N94" s="176">
        <v>0.81820000000000004</v>
      </c>
    </row>
    <row r="95" spans="1:14" ht="15.75" thickBot="1">
      <c r="A95" s="157" t="s">
        <v>113</v>
      </c>
      <c r="B95" s="435">
        <v>0.59150000000000003</v>
      </c>
      <c r="C95" s="435">
        <v>0.42099999999999999</v>
      </c>
      <c r="D95" s="435">
        <v>0.51880000000000004</v>
      </c>
      <c r="E95" s="435">
        <v>0</v>
      </c>
      <c r="F95" s="435">
        <v>0</v>
      </c>
      <c r="G95" s="435">
        <v>0</v>
      </c>
      <c r="H95" s="435">
        <v>0.29920000000000002</v>
      </c>
      <c r="I95" s="435">
        <v>0.2397</v>
      </c>
      <c r="J95" s="435">
        <v>0.26879999999999998</v>
      </c>
      <c r="K95" s="435">
        <v>0.2</v>
      </c>
      <c r="L95" s="435">
        <v>0.13039999999999999</v>
      </c>
      <c r="M95" s="435">
        <v>0.16669999999999999</v>
      </c>
      <c r="N95" s="182">
        <v>0.43559999999999999</v>
      </c>
    </row>
    <row r="96" spans="1:14" ht="15.75" thickBot="1">
      <c r="A96" s="85"/>
      <c r="B96" s="85"/>
      <c r="C96" s="85"/>
      <c r="D96" s="85"/>
      <c r="E96" s="85"/>
      <c r="F96" s="85"/>
      <c r="G96" s="85"/>
      <c r="H96" s="85"/>
      <c r="I96" s="85"/>
      <c r="J96" s="85"/>
      <c r="K96" s="85"/>
      <c r="L96" s="85"/>
      <c r="M96" s="85"/>
      <c r="N96" s="85"/>
    </row>
    <row r="97" spans="1:14" ht="25.5">
      <c r="A97" s="199" t="s">
        <v>580</v>
      </c>
      <c r="B97" s="1157" t="s">
        <v>0</v>
      </c>
      <c r="C97" s="1158"/>
      <c r="D97" s="1158"/>
      <c r="E97" s="1158" t="s">
        <v>2</v>
      </c>
      <c r="F97" s="1158"/>
      <c r="G97" s="1158"/>
      <c r="H97" s="1158" t="s">
        <v>1</v>
      </c>
      <c r="I97" s="1158"/>
      <c r="J97" s="1158"/>
      <c r="K97" s="1158" t="s">
        <v>121</v>
      </c>
      <c r="L97" s="1158"/>
      <c r="M97" s="1158"/>
      <c r="N97" s="1159" t="s">
        <v>4</v>
      </c>
    </row>
    <row r="98" spans="1:14">
      <c r="A98" s="183"/>
      <c r="B98" s="184" t="s">
        <v>23</v>
      </c>
      <c r="C98" s="185" t="s">
        <v>24</v>
      </c>
      <c r="D98" s="184" t="s">
        <v>4</v>
      </c>
      <c r="E98" s="184" t="s">
        <v>23</v>
      </c>
      <c r="F98" s="184" t="s">
        <v>24</v>
      </c>
      <c r="G98" s="184" t="s">
        <v>4</v>
      </c>
      <c r="H98" s="184" t="s">
        <v>23</v>
      </c>
      <c r="I98" s="184" t="s">
        <v>24</v>
      </c>
      <c r="J98" s="184" t="s">
        <v>4</v>
      </c>
      <c r="K98" s="184" t="s">
        <v>23</v>
      </c>
      <c r="L98" s="184" t="s">
        <v>24</v>
      </c>
      <c r="M98" s="184" t="s">
        <v>4</v>
      </c>
      <c r="N98" s="1160"/>
    </row>
    <row r="99" spans="1:14">
      <c r="A99" s="186" t="s">
        <v>528</v>
      </c>
      <c r="B99" s="436">
        <v>0.68674698795180722</v>
      </c>
      <c r="C99" s="437">
        <v>0.875</v>
      </c>
      <c r="D99" s="436">
        <v>0.74796747967479671</v>
      </c>
      <c r="E99" s="436">
        <v>0.5</v>
      </c>
      <c r="F99" s="436" t="s">
        <v>550</v>
      </c>
      <c r="G99" s="436">
        <v>0.5</v>
      </c>
      <c r="H99" s="436">
        <v>1.4925373134328358E-2</v>
      </c>
      <c r="I99" s="436">
        <v>0.35294117647058826</v>
      </c>
      <c r="J99" s="436">
        <v>0.12871287128712872</v>
      </c>
      <c r="K99" s="436">
        <v>0.375</v>
      </c>
      <c r="L99" s="436">
        <v>0.33333333333333331</v>
      </c>
      <c r="M99" s="436">
        <v>0.35714285714285715</v>
      </c>
      <c r="N99" s="438">
        <v>0.60483870967741937</v>
      </c>
    </row>
    <row r="100" spans="1:14">
      <c r="A100" s="186" t="s">
        <v>581</v>
      </c>
      <c r="B100" s="436">
        <v>0.59917355371900827</v>
      </c>
      <c r="C100" s="437">
        <v>0.67256637168141598</v>
      </c>
      <c r="D100" s="436">
        <v>0.62253521126760558</v>
      </c>
      <c r="E100" s="436" t="s">
        <v>550</v>
      </c>
      <c r="F100" s="436" t="s">
        <v>550</v>
      </c>
      <c r="G100" s="436" t="s">
        <v>550</v>
      </c>
      <c r="H100" s="436">
        <v>0.64893617021276595</v>
      </c>
      <c r="I100" s="436">
        <v>0.60869565217391308</v>
      </c>
      <c r="J100" s="436">
        <v>0.63571428571428568</v>
      </c>
      <c r="K100" s="436">
        <v>9.0909090909090912E-2</v>
      </c>
      <c r="L100" s="436">
        <v>0.5</v>
      </c>
      <c r="M100" s="436">
        <v>0.2</v>
      </c>
      <c r="N100" s="438">
        <v>0.61372549019607847</v>
      </c>
    </row>
    <row r="101" spans="1:14" ht="38.25">
      <c r="A101" s="186" t="s">
        <v>582</v>
      </c>
      <c r="B101" s="436">
        <v>0.42403628117913833</v>
      </c>
      <c r="C101" s="437">
        <v>0.53146853146853146</v>
      </c>
      <c r="D101" s="436">
        <v>0.45034246575342468</v>
      </c>
      <c r="E101" s="436">
        <v>0.20689655172413793</v>
      </c>
      <c r="F101" s="436">
        <v>0.19047619047619047</v>
      </c>
      <c r="G101" s="436">
        <v>0.19718309859154928</v>
      </c>
      <c r="H101" s="436">
        <v>0.15909090909090909</v>
      </c>
      <c r="I101" s="436">
        <v>5.4794520547945202E-2</v>
      </c>
      <c r="J101" s="436">
        <v>0.11180124223602485</v>
      </c>
      <c r="K101" s="436" t="s">
        <v>550</v>
      </c>
      <c r="L101" s="436">
        <v>0</v>
      </c>
      <c r="M101" s="436">
        <v>0</v>
      </c>
      <c r="N101" s="438">
        <v>0.36107711138310894</v>
      </c>
    </row>
    <row r="102" spans="1:14">
      <c r="A102" s="186" t="s">
        <v>583</v>
      </c>
      <c r="B102" s="436">
        <v>0.53680981595092025</v>
      </c>
      <c r="C102" s="437">
        <v>0.5161290322580645</v>
      </c>
      <c r="D102" s="436">
        <v>0.53350515463917525</v>
      </c>
      <c r="E102" s="436" t="s">
        <v>550</v>
      </c>
      <c r="F102" s="436" t="s">
        <v>550</v>
      </c>
      <c r="G102" s="436" t="s">
        <v>550</v>
      </c>
      <c r="H102" s="436">
        <v>0.14529914529914531</v>
      </c>
      <c r="I102" s="436">
        <v>0.22641509433962265</v>
      </c>
      <c r="J102" s="436">
        <v>0.17058823529411765</v>
      </c>
      <c r="K102" s="436">
        <v>0</v>
      </c>
      <c r="L102" s="436">
        <v>0.5</v>
      </c>
      <c r="M102" s="436">
        <v>0.2857142857142857</v>
      </c>
      <c r="N102" s="438">
        <v>0.42123893805309737</v>
      </c>
    </row>
    <row r="103" spans="1:14" ht="25.5">
      <c r="A103" s="186" t="s">
        <v>584</v>
      </c>
      <c r="B103" s="436">
        <v>0.34</v>
      </c>
      <c r="C103" s="437" t="s">
        <v>550</v>
      </c>
      <c r="D103" s="436">
        <v>0.34</v>
      </c>
      <c r="E103" s="436" t="s">
        <v>550</v>
      </c>
      <c r="F103" s="436" t="s">
        <v>550</v>
      </c>
      <c r="G103" s="436" t="s">
        <v>550</v>
      </c>
      <c r="H103" s="436">
        <v>0.10256410256410256</v>
      </c>
      <c r="I103" s="436" t="s">
        <v>550</v>
      </c>
      <c r="J103" s="436">
        <v>0.10256410256410256</v>
      </c>
      <c r="K103" s="436">
        <v>0.5</v>
      </c>
      <c r="L103" s="436" t="s">
        <v>550</v>
      </c>
      <c r="M103" s="436">
        <v>0.5</v>
      </c>
      <c r="N103" s="438">
        <v>0.24175824175824176</v>
      </c>
    </row>
    <row r="104" spans="1:14" ht="38.25">
      <c r="A104" s="186" t="s">
        <v>585</v>
      </c>
      <c r="B104" s="436">
        <v>0.4485294117647059</v>
      </c>
      <c r="C104" s="437">
        <v>0.86363636363636365</v>
      </c>
      <c r="D104" s="436">
        <v>0.50632911392405067</v>
      </c>
      <c r="E104" s="436" t="s">
        <v>550</v>
      </c>
      <c r="F104" s="436" t="s">
        <v>550</v>
      </c>
      <c r="G104" s="436" t="s">
        <v>550</v>
      </c>
      <c r="H104" s="436">
        <v>0.30612244897959184</v>
      </c>
      <c r="I104" s="436" t="s">
        <v>550</v>
      </c>
      <c r="J104" s="436">
        <v>0.30612244897959184</v>
      </c>
      <c r="K104" s="436">
        <v>0</v>
      </c>
      <c r="L104" s="436">
        <v>0</v>
      </c>
      <c r="M104" s="436">
        <v>0</v>
      </c>
      <c r="N104" s="438">
        <v>0.42986425339366519</v>
      </c>
    </row>
    <row r="105" spans="1:14">
      <c r="A105" s="186" t="s">
        <v>535</v>
      </c>
      <c r="B105" s="436">
        <v>0.33079847908745247</v>
      </c>
      <c r="C105" s="437">
        <v>0.30434782608695654</v>
      </c>
      <c r="D105" s="436">
        <v>0.3253012048192771</v>
      </c>
      <c r="E105" s="436" t="s">
        <v>550</v>
      </c>
      <c r="F105" s="436" t="s">
        <v>550</v>
      </c>
      <c r="G105" s="436" t="s">
        <v>550</v>
      </c>
      <c r="H105" s="436">
        <v>0.33333333333333331</v>
      </c>
      <c r="I105" s="436" t="s">
        <v>550</v>
      </c>
      <c r="J105" s="436">
        <v>0.33333333333333331</v>
      </c>
      <c r="K105" s="436" t="s">
        <v>550</v>
      </c>
      <c r="L105" s="436" t="s">
        <v>550</v>
      </c>
      <c r="M105" s="436" t="s">
        <v>550</v>
      </c>
      <c r="N105" s="438">
        <v>0.32564841498559077</v>
      </c>
    </row>
    <row r="106" spans="1:14" ht="15.75" thickBot="1">
      <c r="A106" s="158" t="s">
        <v>113</v>
      </c>
      <c r="B106" s="439">
        <v>0</v>
      </c>
      <c r="C106" s="440" t="s">
        <v>550</v>
      </c>
      <c r="D106" s="439">
        <v>0</v>
      </c>
      <c r="E106" s="439" t="s">
        <v>550</v>
      </c>
      <c r="F106" s="439" t="s">
        <v>550</v>
      </c>
      <c r="G106" s="439" t="s">
        <v>550</v>
      </c>
      <c r="H106" s="439" t="s">
        <v>550</v>
      </c>
      <c r="I106" s="439" t="s">
        <v>550</v>
      </c>
      <c r="J106" s="439" t="s">
        <v>550</v>
      </c>
      <c r="K106" s="439">
        <v>0</v>
      </c>
      <c r="L106" s="439" t="s">
        <v>550</v>
      </c>
      <c r="M106" s="439">
        <v>0</v>
      </c>
      <c r="N106" s="441">
        <v>0</v>
      </c>
    </row>
    <row r="107" spans="1:14" ht="15.75" thickBot="1">
      <c r="A107" s="85"/>
      <c r="B107" s="442">
        <v>0.49269433080070135</v>
      </c>
      <c r="C107" s="442">
        <v>0.62192816635160686</v>
      </c>
      <c r="D107" s="442">
        <v>0.52321428571428574</v>
      </c>
      <c r="E107" s="442">
        <v>0.29268292682926828</v>
      </c>
      <c r="F107" s="442">
        <v>0.19047619047619047</v>
      </c>
      <c r="G107" s="442">
        <v>0.24096385542168675</v>
      </c>
      <c r="H107" s="442">
        <v>0.24946695095948826</v>
      </c>
      <c r="I107" s="442">
        <v>0.27184466019417475</v>
      </c>
      <c r="J107" s="442">
        <v>0.2562962962962963</v>
      </c>
      <c r="K107" s="442">
        <v>0.1388888888888889</v>
      </c>
      <c r="L107" s="442">
        <v>0.3</v>
      </c>
      <c r="M107" s="442">
        <v>0.19642857142857142</v>
      </c>
      <c r="N107" s="442">
        <v>0.45055664702030124</v>
      </c>
    </row>
    <row r="108" spans="1:14">
      <c r="A108" s="200" t="s">
        <v>586</v>
      </c>
      <c r="B108" s="1151" t="s">
        <v>0</v>
      </c>
      <c r="C108" s="1151"/>
      <c r="D108" s="1151"/>
      <c r="E108" s="1151" t="s">
        <v>2</v>
      </c>
      <c r="F108" s="1151"/>
      <c r="G108" s="1151"/>
      <c r="H108" s="1151" t="s">
        <v>1</v>
      </c>
      <c r="I108" s="1151"/>
      <c r="J108" s="1151"/>
      <c r="K108" s="1151" t="s">
        <v>121</v>
      </c>
      <c r="L108" s="1151"/>
      <c r="M108" s="1151"/>
      <c r="N108" s="1152" t="s">
        <v>4</v>
      </c>
    </row>
    <row r="109" spans="1:14">
      <c r="A109" s="165"/>
      <c r="B109" s="166" t="s">
        <v>23</v>
      </c>
      <c r="C109" s="166" t="s">
        <v>24</v>
      </c>
      <c r="D109" s="166" t="s">
        <v>4</v>
      </c>
      <c r="E109" s="166" t="s">
        <v>23</v>
      </c>
      <c r="F109" s="166" t="s">
        <v>24</v>
      </c>
      <c r="G109" s="166" t="s">
        <v>4</v>
      </c>
      <c r="H109" s="166" t="s">
        <v>23</v>
      </c>
      <c r="I109" s="166" t="s">
        <v>24</v>
      </c>
      <c r="J109" s="166" t="s">
        <v>4</v>
      </c>
      <c r="K109" s="166" t="s">
        <v>23</v>
      </c>
      <c r="L109" s="166" t="s">
        <v>24</v>
      </c>
      <c r="M109" s="166" t="s">
        <v>4</v>
      </c>
      <c r="N109" s="1153"/>
    </row>
    <row r="110" spans="1:14">
      <c r="A110" s="159" t="s">
        <v>552</v>
      </c>
      <c r="B110" s="443">
        <v>0.1867</v>
      </c>
      <c r="C110" s="443">
        <v>0.27979999999999999</v>
      </c>
      <c r="D110" s="443">
        <v>0.22720000000000001</v>
      </c>
      <c r="E110" s="443">
        <v>0.33329999999999999</v>
      </c>
      <c r="F110" s="443">
        <v>0.2414</v>
      </c>
      <c r="G110" s="443">
        <v>0.31979999999999997</v>
      </c>
      <c r="H110" s="443">
        <v>0.10059999999999999</v>
      </c>
      <c r="I110" s="443">
        <v>0.1724</v>
      </c>
      <c r="J110" s="443">
        <v>0.1241</v>
      </c>
      <c r="K110" s="443">
        <v>0</v>
      </c>
      <c r="L110" s="443">
        <v>0.2</v>
      </c>
      <c r="M110" s="443">
        <v>9.0899999999999995E-2</v>
      </c>
      <c r="N110" s="444">
        <v>0.21679999999999999</v>
      </c>
    </row>
    <row r="111" spans="1:14" ht="26.25">
      <c r="A111" s="159" t="s">
        <v>587</v>
      </c>
      <c r="B111" s="443">
        <v>0.36609999999999998</v>
      </c>
      <c r="C111" s="443">
        <v>0.53969999999999996</v>
      </c>
      <c r="D111" s="443">
        <v>0.42109999999999997</v>
      </c>
      <c r="E111" s="443"/>
      <c r="F111" s="443"/>
      <c r="G111" s="443"/>
      <c r="H111" s="443">
        <v>7.2499999999999995E-2</v>
      </c>
      <c r="I111" s="443">
        <v>0.31340000000000001</v>
      </c>
      <c r="J111" s="443">
        <v>0.19120000000000001</v>
      </c>
      <c r="K111" s="443">
        <v>0</v>
      </c>
      <c r="L111" s="443">
        <v>0</v>
      </c>
      <c r="M111" s="443">
        <v>0</v>
      </c>
      <c r="N111" s="444">
        <v>0.37330000000000002</v>
      </c>
    </row>
    <row r="112" spans="1:14">
      <c r="A112" s="159" t="s">
        <v>551</v>
      </c>
      <c r="B112" s="443">
        <v>0.36880000000000002</v>
      </c>
      <c r="C112" s="443">
        <v>0.50749999999999995</v>
      </c>
      <c r="D112" s="443">
        <v>0.40970000000000001</v>
      </c>
      <c r="E112" s="443"/>
      <c r="F112" s="443"/>
      <c r="G112" s="443"/>
      <c r="H112" s="443">
        <v>0.1404</v>
      </c>
      <c r="I112" s="443">
        <v>0.4</v>
      </c>
      <c r="J112" s="443">
        <v>0.26790000000000003</v>
      </c>
      <c r="K112" s="443">
        <v>0.22220000000000001</v>
      </c>
      <c r="L112" s="443">
        <v>0.33329999999999999</v>
      </c>
      <c r="M112" s="443">
        <v>0.25</v>
      </c>
      <c r="N112" s="444">
        <v>0.35899999999999999</v>
      </c>
    </row>
    <row r="113" spans="1:14">
      <c r="A113" s="159" t="s">
        <v>553</v>
      </c>
      <c r="B113" s="443">
        <v>0.30109999999999998</v>
      </c>
      <c r="C113" s="443">
        <v>0.58330000000000004</v>
      </c>
      <c r="D113" s="443">
        <v>0.31909999999999999</v>
      </c>
      <c r="E113" s="443"/>
      <c r="F113" s="443"/>
      <c r="G113" s="443"/>
      <c r="H113" s="443">
        <v>6.9000000000000006E-2</v>
      </c>
      <c r="I113" s="443">
        <v>0.1</v>
      </c>
      <c r="J113" s="443">
        <v>7.3499999999999996E-2</v>
      </c>
      <c r="K113" s="443">
        <v>0.25</v>
      </c>
      <c r="L113" s="443">
        <v>0</v>
      </c>
      <c r="M113" s="443">
        <v>0.1176</v>
      </c>
      <c r="N113" s="444">
        <v>0.24540000000000001</v>
      </c>
    </row>
    <row r="114" spans="1:14">
      <c r="A114" s="159" t="s">
        <v>588</v>
      </c>
      <c r="B114" s="443">
        <v>5.7099999999999998E-2</v>
      </c>
      <c r="C114" s="443">
        <v>0.1212</v>
      </c>
      <c r="D114" s="443">
        <v>9.9000000000000005E-2</v>
      </c>
      <c r="E114" s="443"/>
      <c r="F114" s="443"/>
      <c r="G114" s="443"/>
      <c r="H114" s="443">
        <v>0.125</v>
      </c>
      <c r="I114" s="443">
        <v>3.6999999999999998E-2</v>
      </c>
      <c r="J114" s="443">
        <v>7.8399999999999997E-2</v>
      </c>
      <c r="K114" s="443"/>
      <c r="L114" s="443"/>
      <c r="M114" s="443"/>
      <c r="N114" s="444">
        <v>9.2100000000000001E-2</v>
      </c>
    </row>
    <row r="115" spans="1:14" ht="15.75" thickBot="1">
      <c r="A115" s="160" t="s">
        <v>113</v>
      </c>
      <c r="B115" s="445">
        <v>0.29430000000000001</v>
      </c>
      <c r="C115" s="445">
        <v>0.3795</v>
      </c>
      <c r="D115" s="445">
        <v>0.32379999999999998</v>
      </c>
      <c r="E115" s="445">
        <v>0.33329999999999999</v>
      </c>
      <c r="F115" s="445">
        <v>0.2414</v>
      </c>
      <c r="G115" s="445">
        <v>0.31979999999999997</v>
      </c>
      <c r="H115" s="445">
        <v>9.8199999999999996E-2</v>
      </c>
      <c r="I115" s="445">
        <v>0.24390000000000001</v>
      </c>
      <c r="J115" s="445">
        <v>0.15479999999999999</v>
      </c>
      <c r="K115" s="445">
        <v>0.1333</v>
      </c>
      <c r="L115" s="445">
        <v>0.1</v>
      </c>
      <c r="M115" s="445">
        <v>0.12</v>
      </c>
      <c r="N115" s="446">
        <v>0.27750000000000002</v>
      </c>
    </row>
    <row r="116" spans="1:14" ht="15.75" thickBot="1">
      <c r="A116" s="85"/>
      <c r="B116" s="85"/>
      <c r="C116" s="85"/>
      <c r="D116" s="85"/>
      <c r="E116" s="85"/>
      <c r="F116" s="85"/>
      <c r="G116" s="85"/>
      <c r="H116" s="85"/>
      <c r="I116" s="85"/>
      <c r="J116" s="85"/>
      <c r="K116" s="85"/>
      <c r="L116" s="85"/>
      <c r="M116" s="85"/>
      <c r="N116" s="85"/>
    </row>
    <row r="117" spans="1:14" ht="26.25">
      <c r="A117" s="170" t="s">
        <v>589</v>
      </c>
      <c r="B117" s="1151" t="s">
        <v>0</v>
      </c>
      <c r="C117" s="1151"/>
      <c r="D117" s="1151"/>
      <c r="E117" s="1151" t="s">
        <v>2</v>
      </c>
      <c r="F117" s="1151"/>
      <c r="G117" s="1151"/>
      <c r="H117" s="1151" t="s">
        <v>1</v>
      </c>
      <c r="I117" s="1151"/>
      <c r="J117" s="1151"/>
      <c r="K117" s="1151" t="s">
        <v>121</v>
      </c>
      <c r="L117" s="1151"/>
      <c r="M117" s="1151"/>
      <c r="N117" s="1152" t="s">
        <v>4</v>
      </c>
    </row>
    <row r="118" spans="1:14">
      <c r="A118" s="165"/>
      <c r="B118" s="166" t="s">
        <v>23</v>
      </c>
      <c r="C118" s="166" t="s">
        <v>24</v>
      </c>
      <c r="D118" s="166" t="s">
        <v>4</v>
      </c>
      <c r="E118" s="166" t="s">
        <v>23</v>
      </c>
      <c r="F118" s="166" t="s">
        <v>24</v>
      </c>
      <c r="G118" s="166" t="s">
        <v>4</v>
      </c>
      <c r="H118" s="166" t="s">
        <v>23</v>
      </c>
      <c r="I118" s="166" t="s">
        <v>24</v>
      </c>
      <c r="J118" s="166" t="s">
        <v>4</v>
      </c>
      <c r="K118" s="166" t="s">
        <v>23</v>
      </c>
      <c r="L118" s="166" t="s">
        <v>24</v>
      </c>
      <c r="M118" s="166" t="s">
        <v>4</v>
      </c>
      <c r="N118" s="1153"/>
    </row>
    <row r="119" spans="1:14">
      <c r="A119" s="159" t="s">
        <v>661</v>
      </c>
      <c r="B119" s="447">
        <v>0.45989999999999998</v>
      </c>
      <c r="C119" s="447">
        <v>0.61660000000000004</v>
      </c>
      <c r="D119" s="447">
        <v>0.54169999999999996</v>
      </c>
      <c r="E119" s="447"/>
      <c r="F119" s="447"/>
      <c r="G119" s="447"/>
      <c r="H119" s="447">
        <v>0.29559999999999997</v>
      </c>
      <c r="I119" s="447"/>
      <c r="J119" s="447">
        <v>0.29559999999999997</v>
      </c>
      <c r="K119" s="447">
        <v>0.2</v>
      </c>
      <c r="L119" s="447">
        <v>0</v>
      </c>
      <c r="M119" s="447">
        <v>0.1111</v>
      </c>
      <c r="N119" s="448">
        <v>0.48570000000000002</v>
      </c>
    </row>
    <row r="120" spans="1:14">
      <c r="A120" s="159" t="s">
        <v>662</v>
      </c>
      <c r="B120" s="447">
        <v>0.77710000000000001</v>
      </c>
      <c r="C120" s="447">
        <v>0.62409999999999999</v>
      </c>
      <c r="D120" s="447">
        <v>0.70469999999999999</v>
      </c>
      <c r="E120" s="447"/>
      <c r="F120" s="447"/>
      <c r="G120" s="447"/>
      <c r="H120" s="447">
        <v>0.125</v>
      </c>
      <c r="I120" s="447">
        <v>0.17860000000000001</v>
      </c>
      <c r="J120" s="447">
        <v>0.15909999999999999</v>
      </c>
      <c r="K120" s="447">
        <v>0</v>
      </c>
      <c r="L120" s="447">
        <v>0</v>
      </c>
      <c r="M120" s="447">
        <v>0</v>
      </c>
      <c r="N120" s="448">
        <v>0.61299999999999999</v>
      </c>
    </row>
    <row r="121" spans="1:14" ht="39">
      <c r="A121" s="159" t="s">
        <v>663</v>
      </c>
      <c r="B121" s="449">
        <v>0.22969999999999999</v>
      </c>
      <c r="C121" s="449"/>
      <c r="D121" s="449">
        <v>0.22969999999999999</v>
      </c>
      <c r="E121" s="449"/>
      <c r="F121" s="449"/>
      <c r="G121" s="449"/>
      <c r="H121" s="449">
        <v>0.29630000000000001</v>
      </c>
      <c r="I121" s="449"/>
      <c r="J121" s="449">
        <v>0.29630000000000001</v>
      </c>
      <c r="K121" s="449">
        <v>0</v>
      </c>
      <c r="L121" s="449">
        <v>0</v>
      </c>
      <c r="M121" s="449">
        <v>0</v>
      </c>
      <c r="N121" s="450">
        <v>0.2324</v>
      </c>
    </row>
    <row r="122" spans="1:14" ht="26.25">
      <c r="A122" s="159" t="s">
        <v>611</v>
      </c>
      <c r="B122" s="449">
        <v>0.33679999999999999</v>
      </c>
      <c r="C122" s="449">
        <v>0.1585</v>
      </c>
      <c r="D122" s="449">
        <v>0.28310000000000002</v>
      </c>
      <c r="E122" s="449"/>
      <c r="F122" s="449"/>
      <c r="G122" s="449"/>
      <c r="H122" s="449"/>
      <c r="I122" s="449"/>
      <c r="J122" s="449"/>
      <c r="K122" s="449"/>
      <c r="L122" s="449"/>
      <c r="M122" s="449"/>
      <c r="N122" s="450">
        <v>0.28310000000000002</v>
      </c>
    </row>
    <row r="123" spans="1:14">
      <c r="A123" s="159" t="s">
        <v>541</v>
      </c>
      <c r="B123" s="449">
        <v>0.68240000000000001</v>
      </c>
      <c r="C123" s="449">
        <v>0.57579999999999998</v>
      </c>
      <c r="D123" s="449">
        <v>0.63580000000000003</v>
      </c>
      <c r="E123" s="449"/>
      <c r="F123" s="449"/>
      <c r="G123" s="449"/>
      <c r="H123" s="449">
        <v>0.1429</v>
      </c>
      <c r="I123" s="449">
        <v>0.2364</v>
      </c>
      <c r="J123" s="449">
        <v>0.21740000000000001</v>
      </c>
      <c r="K123" s="449">
        <v>0</v>
      </c>
      <c r="L123" s="449">
        <v>1</v>
      </c>
      <c r="M123" s="449">
        <v>0.33329999999999999</v>
      </c>
      <c r="N123" s="450">
        <v>0.50219999999999998</v>
      </c>
    </row>
    <row r="124" spans="1:14" ht="26.25">
      <c r="A124" s="159" t="s">
        <v>590</v>
      </c>
      <c r="B124" s="449">
        <v>0.43480000000000002</v>
      </c>
      <c r="C124" s="449">
        <v>0.34739999999999999</v>
      </c>
      <c r="D124" s="449">
        <v>0.39910000000000001</v>
      </c>
      <c r="E124" s="449"/>
      <c r="F124" s="449"/>
      <c r="G124" s="449"/>
      <c r="H124" s="449">
        <v>0.15279999999999999</v>
      </c>
      <c r="I124" s="449">
        <v>0.19350000000000001</v>
      </c>
      <c r="J124" s="449">
        <v>0.16500000000000001</v>
      </c>
      <c r="K124" s="449">
        <v>0</v>
      </c>
      <c r="L124" s="449">
        <v>0.5</v>
      </c>
      <c r="M124" s="449">
        <v>0.1</v>
      </c>
      <c r="N124" s="450">
        <v>0.32079999999999997</v>
      </c>
    </row>
    <row r="125" spans="1:14">
      <c r="A125" s="159" t="s">
        <v>552</v>
      </c>
      <c r="B125" s="449">
        <v>0.29260000000000003</v>
      </c>
      <c r="C125" s="449">
        <v>0.2455</v>
      </c>
      <c r="D125" s="449">
        <v>0.27629999999999999</v>
      </c>
      <c r="E125" s="449">
        <v>0</v>
      </c>
      <c r="F125" s="449">
        <v>0.33779999999999999</v>
      </c>
      <c r="G125" s="449">
        <v>0.22520000000000001</v>
      </c>
      <c r="H125" s="449">
        <v>0.14580000000000001</v>
      </c>
      <c r="I125" s="449">
        <v>0.1203</v>
      </c>
      <c r="J125" s="449">
        <v>0.13100000000000001</v>
      </c>
      <c r="K125" s="449">
        <v>0.15379999999999999</v>
      </c>
      <c r="L125" s="449">
        <v>0</v>
      </c>
      <c r="M125" s="449">
        <v>0.1176</v>
      </c>
      <c r="N125" s="450">
        <v>0.2344</v>
      </c>
    </row>
    <row r="126" spans="1:14">
      <c r="A126" s="159" t="s">
        <v>553</v>
      </c>
      <c r="B126" s="449">
        <v>0.54749999999999999</v>
      </c>
      <c r="C126" s="449">
        <v>0.76139999999999997</v>
      </c>
      <c r="D126" s="449">
        <v>0.60109999999999997</v>
      </c>
      <c r="E126" s="449"/>
      <c r="F126" s="449"/>
      <c r="G126" s="449"/>
      <c r="H126" s="449">
        <v>0.1961</v>
      </c>
      <c r="I126" s="449">
        <v>0</v>
      </c>
      <c r="J126" s="449">
        <v>0.18870000000000001</v>
      </c>
      <c r="K126" s="449">
        <v>0.2</v>
      </c>
      <c r="L126" s="449">
        <v>0.5</v>
      </c>
      <c r="M126" s="449">
        <v>0.28570000000000001</v>
      </c>
      <c r="N126" s="450">
        <v>0.54259999999999997</v>
      </c>
    </row>
    <row r="127" spans="1:14" ht="15.75" thickBot="1">
      <c r="A127" s="157" t="s">
        <v>113</v>
      </c>
      <c r="B127" s="451">
        <v>0.44629999999999997</v>
      </c>
      <c r="C127" s="451">
        <v>0.48359999999999997</v>
      </c>
      <c r="D127" s="451">
        <v>0.46060000000000001</v>
      </c>
      <c r="E127" s="451">
        <v>0</v>
      </c>
      <c r="F127" s="451">
        <v>0.33779999999999999</v>
      </c>
      <c r="G127" s="451">
        <v>0.22520000000000001</v>
      </c>
      <c r="H127" s="451">
        <v>0.2208</v>
      </c>
      <c r="I127" s="451">
        <v>0.16059999999999999</v>
      </c>
      <c r="J127" s="451">
        <v>0.19969999999999999</v>
      </c>
      <c r="K127" s="451">
        <v>9.7600000000000006E-2</v>
      </c>
      <c r="L127" s="451">
        <v>9.6799999999999997E-2</v>
      </c>
      <c r="M127" s="451">
        <v>9.7199999999999995E-2</v>
      </c>
      <c r="N127" s="452">
        <v>0.39290000000000003</v>
      </c>
    </row>
    <row r="128" spans="1:14" ht="15.75" thickBot="1">
      <c r="A128" s="85"/>
      <c r="B128" s="85"/>
      <c r="C128" s="85"/>
      <c r="D128" s="85"/>
      <c r="E128" s="85"/>
      <c r="F128" s="85"/>
      <c r="G128" s="85"/>
      <c r="H128" s="85"/>
      <c r="I128" s="85"/>
      <c r="J128" s="85"/>
      <c r="K128" s="85"/>
      <c r="L128" s="85"/>
      <c r="M128" s="85"/>
      <c r="N128" s="85"/>
    </row>
    <row r="129" spans="1:14" ht="15" customHeight="1">
      <c r="A129" s="170" t="s">
        <v>591</v>
      </c>
      <c r="B129" s="1151" t="s">
        <v>0</v>
      </c>
      <c r="C129" s="1151"/>
      <c r="D129" s="1151"/>
      <c r="E129" s="1151" t="s">
        <v>2</v>
      </c>
      <c r="F129" s="1151"/>
      <c r="G129" s="1151"/>
      <c r="H129" s="1151" t="s">
        <v>1</v>
      </c>
      <c r="I129" s="1151"/>
      <c r="J129" s="1151"/>
      <c r="K129" s="1151" t="s">
        <v>121</v>
      </c>
      <c r="L129" s="1151"/>
      <c r="M129" s="1151"/>
      <c r="N129" s="1152" t="s">
        <v>4</v>
      </c>
    </row>
    <row r="130" spans="1:14">
      <c r="A130" s="165"/>
      <c r="B130" s="166" t="s">
        <v>23</v>
      </c>
      <c r="C130" s="166" t="s">
        <v>24</v>
      </c>
      <c r="D130" s="166" t="s">
        <v>4</v>
      </c>
      <c r="E130" s="166" t="s">
        <v>23</v>
      </c>
      <c r="F130" s="166" t="s">
        <v>24</v>
      </c>
      <c r="G130" s="166" t="s">
        <v>4</v>
      </c>
      <c r="H130" s="166" t="s">
        <v>23</v>
      </c>
      <c r="I130" s="166" t="s">
        <v>24</v>
      </c>
      <c r="J130" s="166" t="s">
        <v>4</v>
      </c>
      <c r="K130" s="166" t="s">
        <v>23</v>
      </c>
      <c r="L130" s="166" t="s">
        <v>24</v>
      </c>
      <c r="M130" s="166" t="s">
        <v>4</v>
      </c>
      <c r="N130" s="1153"/>
    </row>
    <row r="131" spans="1:14">
      <c r="A131" s="159" t="s">
        <v>592</v>
      </c>
      <c r="B131" s="447">
        <v>0.14285714285714279</v>
      </c>
      <c r="C131" s="447">
        <v>0.27272727272727271</v>
      </c>
      <c r="D131" s="447">
        <v>0.2</v>
      </c>
      <c r="E131" s="447">
        <v>0.1111111111111111</v>
      </c>
      <c r="F131" s="453"/>
      <c r="G131" s="447">
        <v>0.1111111111111111</v>
      </c>
      <c r="H131" s="447">
        <v>5.128205128205128E-2</v>
      </c>
      <c r="I131" s="447">
        <v>7.1428571428571425E-2</v>
      </c>
      <c r="J131" s="447">
        <v>6.1728395061728392E-2</v>
      </c>
      <c r="K131" s="447">
        <v>8.3333333333333329E-2</v>
      </c>
      <c r="L131" s="447">
        <v>0</v>
      </c>
      <c r="M131" s="447">
        <v>6.25E-2</v>
      </c>
      <c r="N131" s="448">
        <v>0.1215469613259668</v>
      </c>
    </row>
    <row r="132" spans="1:14" ht="26.25">
      <c r="A132" s="159" t="s">
        <v>593</v>
      </c>
      <c r="B132" s="447">
        <v>0.14583333333333329</v>
      </c>
      <c r="C132" s="447">
        <v>0.31578947368421051</v>
      </c>
      <c r="D132" s="447">
        <v>0.23809523809523811</v>
      </c>
      <c r="E132" s="453"/>
      <c r="F132" s="453"/>
      <c r="G132" s="453"/>
      <c r="H132" s="447">
        <v>0</v>
      </c>
      <c r="I132" s="447">
        <v>0.27272727272727271</v>
      </c>
      <c r="J132" s="447">
        <v>0.16666666666666671</v>
      </c>
      <c r="K132" s="447">
        <v>0.2857142857142857</v>
      </c>
      <c r="L132" s="447">
        <v>0.66666666666666663</v>
      </c>
      <c r="M132" s="447">
        <v>0.4</v>
      </c>
      <c r="N132" s="448">
        <v>0.23178807947019869</v>
      </c>
    </row>
    <row r="133" spans="1:14">
      <c r="A133" s="159" t="s">
        <v>594</v>
      </c>
      <c r="B133" s="447">
        <v>0.36123348017621137</v>
      </c>
      <c r="C133" s="447">
        <v>0.78947368421052633</v>
      </c>
      <c r="D133" s="447">
        <v>0.39430894308943087</v>
      </c>
      <c r="E133" s="453"/>
      <c r="F133" s="453"/>
      <c r="G133" s="453"/>
      <c r="H133" s="447">
        <v>0.13924050632911389</v>
      </c>
      <c r="I133" s="447">
        <v>0.27272727272727271</v>
      </c>
      <c r="J133" s="447">
        <v>0.15555555555555561</v>
      </c>
      <c r="K133" s="447">
        <v>0</v>
      </c>
      <c r="L133" s="447">
        <v>0</v>
      </c>
      <c r="M133" s="447">
        <v>0</v>
      </c>
      <c r="N133" s="448">
        <v>0.32173913043478258</v>
      </c>
    </row>
    <row r="134" spans="1:14">
      <c r="A134" s="159" t="s">
        <v>568</v>
      </c>
      <c r="B134" s="453"/>
      <c r="C134" s="453"/>
      <c r="D134" s="453"/>
      <c r="E134" s="447">
        <v>9.7039473684210523E-2</v>
      </c>
      <c r="F134" s="453"/>
      <c r="G134" s="447">
        <v>9.7039473684210523E-2</v>
      </c>
      <c r="H134" s="453"/>
      <c r="I134" s="453"/>
      <c r="J134" s="453"/>
      <c r="K134" s="447">
        <v>0</v>
      </c>
      <c r="L134" s="447">
        <v>9.4736842105263161E-2</v>
      </c>
      <c r="M134" s="447">
        <v>8.1081081081081086E-2</v>
      </c>
      <c r="N134" s="448">
        <v>9.4575799721835885E-2</v>
      </c>
    </row>
    <row r="135" spans="1:14">
      <c r="A135" s="159" t="s">
        <v>595</v>
      </c>
      <c r="B135" s="447">
        <v>0.25641025641025639</v>
      </c>
      <c r="C135" s="447">
        <v>0.46666666666666667</v>
      </c>
      <c r="D135" s="447">
        <v>0.35585585585585577</v>
      </c>
      <c r="E135" s="447">
        <v>0.29451137884872819</v>
      </c>
      <c r="F135" s="453"/>
      <c r="G135" s="447">
        <v>0.29451137884872819</v>
      </c>
      <c r="H135" s="447">
        <v>0.23809523809523811</v>
      </c>
      <c r="I135" s="447">
        <v>0.1444444444444444</v>
      </c>
      <c r="J135" s="447">
        <v>0.18300653594771241</v>
      </c>
      <c r="K135" s="447">
        <v>0.10227272727272731</v>
      </c>
      <c r="L135" s="447">
        <v>8.3333333333333329E-2</v>
      </c>
      <c r="M135" s="447">
        <v>9.375E-2</v>
      </c>
      <c r="N135" s="448">
        <v>0.26677067082683309</v>
      </c>
    </row>
    <row r="136" spans="1:14">
      <c r="A136" s="159" t="s">
        <v>596</v>
      </c>
      <c r="B136" s="447">
        <v>0.1339285714285714</v>
      </c>
      <c r="C136" s="447">
        <v>0.20238095238095241</v>
      </c>
      <c r="D136" s="447">
        <v>0.16326530612244899</v>
      </c>
      <c r="E136" s="447">
        <v>6.6666666666666666E-2</v>
      </c>
      <c r="F136" s="453"/>
      <c r="G136" s="447">
        <v>6.6666666666666666E-2</v>
      </c>
      <c r="H136" s="453"/>
      <c r="I136" s="453"/>
      <c r="J136" s="453"/>
      <c r="K136" s="447">
        <v>0.1176470588235294</v>
      </c>
      <c r="L136" s="447">
        <v>6.0606060606060608E-2</v>
      </c>
      <c r="M136" s="447">
        <v>8.9552238805970144E-2</v>
      </c>
      <c r="N136" s="448">
        <v>0.1030195381882771</v>
      </c>
    </row>
    <row r="137" spans="1:14">
      <c r="A137" s="159" t="s">
        <v>597</v>
      </c>
      <c r="B137" s="447">
        <v>9.375E-2</v>
      </c>
      <c r="C137" s="447">
        <v>0.54761904761904767</v>
      </c>
      <c r="D137" s="447">
        <v>0.35135135135135143</v>
      </c>
      <c r="E137" s="447">
        <v>0.12592592592592591</v>
      </c>
      <c r="F137" s="453"/>
      <c r="G137" s="447">
        <v>0.12592592592592591</v>
      </c>
      <c r="H137" s="447">
        <v>3.5714285714285712E-2</v>
      </c>
      <c r="I137" s="453"/>
      <c r="J137" s="447">
        <v>3.5714285714285712E-2</v>
      </c>
      <c r="K137" s="447">
        <v>7.1428571428571425E-2</v>
      </c>
      <c r="L137" s="447">
        <v>0.04</v>
      </c>
      <c r="M137" s="447">
        <v>5.9701492537313432E-2</v>
      </c>
      <c r="N137" s="448">
        <v>0.1480637813211845</v>
      </c>
    </row>
    <row r="138" spans="1:14">
      <c r="A138" s="159" t="s">
        <v>598</v>
      </c>
      <c r="B138" s="453"/>
      <c r="C138" s="453"/>
      <c r="D138" s="453"/>
      <c r="E138" s="447">
        <v>0.16301703163017031</v>
      </c>
      <c r="F138" s="453"/>
      <c r="G138" s="447">
        <v>0.16301703163017031</v>
      </c>
      <c r="H138" s="453"/>
      <c r="I138" s="453"/>
      <c r="J138" s="453"/>
      <c r="K138" s="447">
        <v>8.3333333333333329E-2</v>
      </c>
      <c r="L138" s="447">
        <v>8.3333333333333329E-2</v>
      </c>
      <c r="M138" s="447">
        <v>8.3333333333333329E-2</v>
      </c>
      <c r="N138" s="448">
        <v>0.1586206896551724</v>
      </c>
    </row>
    <row r="139" spans="1:14" ht="26.25">
      <c r="A139" s="159" t="s">
        <v>599</v>
      </c>
      <c r="B139" s="447">
        <v>0.20833333333333329</v>
      </c>
      <c r="C139" s="453"/>
      <c r="D139" s="447">
        <v>0.20833333333333329</v>
      </c>
      <c r="E139" s="447">
        <v>0.26684636118598382</v>
      </c>
      <c r="F139" s="453"/>
      <c r="G139" s="447">
        <v>0.26684636118598382</v>
      </c>
      <c r="H139" s="453"/>
      <c r="I139" s="453"/>
      <c r="J139" s="453"/>
      <c r="K139" s="447">
        <v>0.4</v>
      </c>
      <c r="L139" s="447">
        <v>0</v>
      </c>
      <c r="M139" s="447">
        <v>7.407407407407407E-2</v>
      </c>
      <c r="N139" s="448">
        <v>0.25118483412322268</v>
      </c>
    </row>
    <row r="140" spans="1:14" ht="26.25">
      <c r="A140" s="159" t="s">
        <v>600</v>
      </c>
      <c r="B140" s="447">
        <v>0.53488372093023251</v>
      </c>
      <c r="C140" s="447">
        <v>0.44117647058823528</v>
      </c>
      <c r="D140" s="447">
        <v>0.5083333333333333</v>
      </c>
      <c r="E140" s="447">
        <v>0.35714285714285721</v>
      </c>
      <c r="F140" s="453"/>
      <c r="G140" s="447">
        <v>0.35714285714285721</v>
      </c>
      <c r="H140" s="447">
        <v>9.3023255813953487E-2</v>
      </c>
      <c r="I140" s="453"/>
      <c r="J140" s="447">
        <v>9.3023255813953487E-2</v>
      </c>
      <c r="K140" s="447">
        <v>0.1875</v>
      </c>
      <c r="L140" s="447">
        <v>0.5</v>
      </c>
      <c r="M140" s="447">
        <v>0.22222222222222221</v>
      </c>
      <c r="N140" s="448">
        <v>0.36033057851239669</v>
      </c>
    </row>
    <row r="141" spans="1:14">
      <c r="A141" s="159" t="s">
        <v>551</v>
      </c>
      <c r="B141" s="447">
        <v>0.17602591792656591</v>
      </c>
      <c r="C141" s="447">
        <v>0.15789473684210531</v>
      </c>
      <c r="D141" s="447">
        <v>0.1743388834476004</v>
      </c>
      <c r="E141" s="453"/>
      <c r="F141" s="453"/>
      <c r="G141" s="453"/>
      <c r="H141" s="447">
        <v>7.2072072072072071E-2</v>
      </c>
      <c r="I141" s="447">
        <v>0.1081081081081081</v>
      </c>
      <c r="J141" s="447">
        <v>7.4324324324324328E-2</v>
      </c>
      <c r="K141" s="447">
        <v>5.3333333333333337E-2</v>
      </c>
      <c r="L141" s="447">
        <v>7.1428571428571425E-2</v>
      </c>
      <c r="M141" s="447">
        <v>5.6179775280898868E-2</v>
      </c>
      <c r="N141" s="448">
        <v>0.12953657174762701</v>
      </c>
    </row>
    <row r="142" spans="1:14">
      <c r="A142" s="159" t="s">
        <v>553</v>
      </c>
      <c r="B142" s="447">
        <v>0.36732186732186728</v>
      </c>
      <c r="C142" s="453"/>
      <c r="D142" s="447">
        <v>0.36732186732186728</v>
      </c>
      <c r="E142" s="453"/>
      <c r="F142" s="453"/>
      <c r="G142" s="453"/>
      <c r="H142" s="447">
        <v>0.127789046653144</v>
      </c>
      <c r="I142" s="453"/>
      <c r="J142" s="447">
        <v>0.127789046653144</v>
      </c>
      <c r="K142" s="447">
        <v>4.2918454935622317E-2</v>
      </c>
      <c r="L142" s="447">
        <v>7.1428571428571425E-2</v>
      </c>
      <c r="M142" s="447">
        <v>4.4534412955465577E-2</v>
      </c>
      <c r="N142" s="448">
        <v>0.24002574002574001</v>
      </c>
    </row>
    <row r="143" spans="1:14" ht="26.25">
      <c r="A143" s="159" t="s">
        <v>601</v>
      </c>
      <c r="B143" s="447">
        <v>0.44464944649446492</v>
      </c>
      <c r="C143" s="447">
        <v>1</v>
      </c>
      <c r="D143" s="447">
        <v>0.44770642201834859</v>
      </c>
      <c r="E143" s="453"/>
      <c r="F143" s="453"/>
      <c r="G143" s="453"/>
      <c r="H143" s="447">
        <v>0.1674641148325359</v>
      </c>
      <c r="I143" s="447">
        <v>0.5</v>
      </c>
      <c r="J143" s="447">
        <v>0.1767441860465116</v>
      </c>
      <c r="K143" s="447">
        <v>7.2916666666666671E-2</v>
      </c>
      <c r="L143" s="447">
        <v>0.25</v>
      </c>
      <c r="M143" s="447">
        <v>0.08</v>
      </c>
      <c r="N143" s="448">
        <v>0.33720930232558138</v>
      </c>
    </row>
    <row r="144" spans="1:14">
      <c r="A144" s="159" t="s">
        <v>552</v>
      </c>
      <c r="B144" s="447">
        <v>0.25549450549450547</v>
      </c>
      <c r="C144" s="447">
        <v>0.3108974358974359</v>
      </c>
      <c r="D144" s="447">
        <v>0.27211538461538459</v>
      </c>
      <c r="E144" s="447">
        <v>8.8888888888888892E-2</v>
      </c>
      <c r="F144" s="447">
        <v>0.20454545454545461</v>
      </c>
      <c r="G144" s="447">
        <v>0.12686567164179111</v>
      </c>
      <c r="H144" s="447">
        <v>0.12709030100334451</v>
      </c>
      <c r="I144" s="447">
        <v>0.14225941422594141</v>
      </c>
      <c r="J144" s="447">
        <v>0.1338289962825279</v>
      </c>
      <c r="K144" s="447">
        <v>0</v>
      </c>
      <c r="L144" s="447">
        <v>0.125</v>
      </c>
      <c r="M144" s="447">
        <v>3.4482758620689648E-2</v>
      </c>
      <c r="N144" s="448">
        <v>0.21129943502824861</v>
      </c>
    </row>
    <row r="145" spans="1:14">
      <c r="A145" s="159" t="s">
        <v>602</v>
      </c>
      <c r="B145" s="447">
        <v>0.22458628841607561</v>
      </c>
      <c r="C145" s="447">
        <v>0.41605839416058388</v>
      </c>
      <c r="D145" s="447">
        <v>0.25127161749745669</v>
      </c>
      <c r="E145" s="453"/>
      <c r="F145" s="453"/>
      <c r="G145" s="453"/>
      <c r="H145" s="447">
        <v>0.13787878787878791</v>
      </c>
      <c r="I145" s="447">
        <v>0.25170068027210879</v>
      </c>
      <c r="J145" s="447">
        <v>0.1586121437422553</v>
      </c>
      <c r="K145" s="447">
        <v>0.1</v>
      </c>
      <c r="L145" s="447">
        <v>0</v>
      </c>
      <c r="M145" s="447">
        <v>8.9108910891089105E-2</v>
      </c>
      <c r="N145" s="448">
        <v>0.20306716023268109</v>
      </c>
    </row>
    <row r="146" spans="1:14" ht="26.25">
      <c r="A146" s="159" t="s">
        <v>603</v>
      </c>
      <c r="B146" s="447">
        <v>0.37566137566137559</v>
      </c>
      <c r="C146" s="447">
        <v>0.53191489361702127</v>
      </c>
      <c r="D146" s="447">
        <v>0.40677966101694918</v>
      </c>
      <c r="E146" s="453"/>
      <c r="F146" s="453"/>
      <c r="G146" s="453"/>
      <c r="H146" s="447">
        <v>0.17218543046357621</v>
      </c>
      <c r="I146" s="447">
        <v>0.47916666666666669</v>
      </c>
      <c r="J146" s="447">
        <v>0.291497975708502</v>
      </c>
      <c r="K146" s="447">
        <v>0.1176470588235294</v>
      </c>
      <c r="L146" s="447">
        <v>0</v>
      </c>
      <c r="M146" s="447">
        <v>9.5238095238095233E-2</v>
      </c>
      <c r="N146" s="448">
        <v>0.35945945945945951</v>
      </c>
    </row>
    <row r="147" spans="1:14">
      <c r="A147" s="159" t="s">
        <v>604</v>
      </c>
      <c r="B147" s="447">
        <v>0.66062602965403627</v>
      </c>
      <c r="C147" s="447">
        <v>0.72666666666666668</v>
      </c>
      <c r="D147" s="447">
        <v>0.67371202113606343</v>
      </c>
      <c r="E147" s="453"/>
      <c r="F147" s="453"/>
      <c r="G147" s="453"/>
      <c r="H147" s="447">
        <v>0.23857868020304571</v>
      </c>
      <c r="I147" s="447">
        <v>0.375</v>
      </c>
      <c r="J147" s="447">
        <v>0.29022082018927448</v>
      </c>
      <c r="K147" s="447">
        <v>7.3529411764705885E-2</v>
      </c>
      <c r="L147" s="447">
        <v>0.2857142857142857</v>
      </c>
      <c r="M147" s="447">
        <v>9.3333333333333338E-2</v>
      </c>
      <c r="N147" s="448">
        <v>0.5300261096605744</v>
      </c>
    </row>
    <row r="148" spans="1:14" ht="15.75" thickBot="1">
      <c r="A148" s="157" t="s">
        <v>113</v>
      </c>
      <c r="B148" s="451">
        <v>0.32844999095677341</v>
      </c>
      <c r="C148" s="451">
        <v>0.40944206008583689</v>
      </c>
      <c r="D148" s="451">
        <v>0.34254556319091722</v>
      </c>
      <c r="E148" s="451">
        <v>0.20330012453300131</v>
      </c>
      <c r="F148" s="451">
        <v>0.20454545454545461</v>
      </c>
      <c r="G148" s="451">
        <v>0.20331695331695329</v>
      </c>
      <c r="H148" s="451">
        <v>0.13180212014134279</v>
      </c>
      <c r="I148" s="451">
        <v>0.2395061728395062</v>
      </c>
      <c r="J148" s="451">
        <v>0.1557692307692308</v>
      </c>
      <c r="K148" s="451">
        <v>7.2784810126582278E-2</v>
      </c>
      <c r="L148" s="451">
        <v>8.6350974930362118E-2</v>
      </c>
      <c r="M148" s="451">
        <v>7.6511094108645747E-2</v>
      </c>
      <c r="N148" s="452">
        <v>0.24313620191984961</v>
      </c>
    </row>
    <row r="149" spans="1:14" ht="15.75" thickBot="1">
      <c r="A149" s="85"/>
      <c r="B149" s="85"/>
      <c r="C149" s="85"/>
      <c r="D149" s="85"/>
      <c r="E149" s="85"/>
      <c r="F149" s="85"/>
      <c r="G149" s="85"/>
      <c r="H149" s="85"/>
      <c r="I149" s="85"/>
      <c r="J149" s="85"/>
      <c r="K149" s="85"/>
      <c r="L149" s="85"/>
      <c r="M149" s="85"/>
      <c r="N149" s="85"/>
    </row>
    <row r="150" spans="1:14">
      <c r="A150" s="187" t="s">
        <v>664</v>
      </c>
      <c r="B150" s="1161" t="s">
        <v>0</v>
      </c>
      <c r="C150" s="1161"/>
      <c r="D150" s="1161"/>
      <c r="E150" s="1161" t="s">
        <v>2</v>
      </c>
      <c r="F150" s="1161"/>
      <c r="G150" s="1161"/>
      <c r="H150" s="1161" t="s">
        <v>1</v>
      </c>
      <c r="I150" s="1161"/>
      <c r="J150" s="1161"/>
      <c r="K150" s="1161" t="s">
        <v>121</v>
      </c>
      <c r="L150" s="1161"/>
      <c r="M150" s="1161"/>
      <c r="N150" s="1162" t="s">
        <v>4</v>
      </c>
    </row>
    <row r="151" spans="1:14">
      <c r="A151" s="188"/>
      <c r="B151" s="189" t="s">
        <v>23</v>
      </c>
      <c r="C151" s="189" t="s">
        <v>24</v>
      </c>
      <c r="D151" s="189" t="s">
        <v>4</v>
      </c>
      <c r="E151" s="189" t="s">
        <v>23</v>
      </c>
      <c r="F151" s="189" t="s">
        <v>24</v>
      </c>
      <c r="G151" s="189" t="s">
        <v>4</v>
      </c>
      <c r="H151" s="189" t="s">
        <v>23</v>
      </c>
      <c r="I151" s="189" t="s">
        <v>24</v>
      </c>
      <c r="J151" s="189" t="s">
        <v>4</v>
      </c>
      <c r="K151" s="189" t="s">
        <v>23</v>
      </c>
      <c r="L151" s="189" t="s">
        <v>24</v>
      </c>
      <c r="M151" s="189" t="s">
        <v>4</v>
      </c>
      <c r="N151" s="1163"/>
    </row>
    <row r="152" spans="1:14" ht="26.25">
      <c r="A152" s="161" t="s">
        <v>605</v>
      </c>
      <c r="B152" s="190">
        <v>0.66949152542372881</v>
      </c>
      <c r="C152" s="190">
        <v>0.71008403361344541</v>
      </c>
      <c r="D152" s="190">
        <v>0.68581081081081086</v>
      </c>
      <c r="E152" s="190" t="s">
        <v>1553</v>
      </c>
      <c r="F152" s="190" t="s">
        <v>1553</v>
      </c>
      <c r="G152" s="190" t="s">
        <v>1553</v>
      </c>
      <c r="H152" s="190">
        <v>0.42352941176470588</v>
      </c>
      <c r="I152" s="190">
        <v>0.4580152671755725</v>
      </c>
      <c r="J152" s="190">
        <v>0.44444444444444442</v>
      </c>
      <c r="K152" s="190">
        <v>0.25</v>
      </c>
      <c r="L152" s="190">
        <v>0</v>
      </c>
      <c r="M152" s="190">
        <v>8.3333333333333329E-2</v>
      </c>
      <c r="N152" s="191">
        <v>0.61341463414634145</v>
      </c>
    </row>
    <row r="153" spans="1:14" ht="26.25">
      <c r="A153" s="161" t="s">
        <v>606</v>
      </c>
      <c r="B153" s="190">
        <v>0.55185185185185182</v>
      </c>
      <c r="C153" s="190" t="s">
        <v>1553</v>
      </c>
      <c r="D153" s="190">
        <v>0.55185185185185182</v>
      </c>
      <c r="E153" s="190" t="s">
        <v>1553</v>
      </c>
      <c r="F153" s="190" t="s">
        <v>1553</v>
      </c>
      <c r="G153" s="190" t="s">
        <v>1553</v>
      </c>
      <c r="H153" s="190">
        <v>0.2857142857142857</v>
      </c>
      <c r="I153" s="190" t="s">
        <v>1553</v>
      </c>
      <c r="J153" s="190">
        <v>0.2857142857142857</v>
      </c>
      <c r="K153" s="190">
        <v>0.27272727272727271</v>
      </c>
      <c r="L153" s="190">
        <v>0</v>
      </c>
      <c r="M153" s="190">
        <v>0.25</v>
      </c>
      <c r="N153" s="191">
        <v>0.48087431693989069</v>
      </c>
    </row>
    <row r="154" spans="1:14" ht="26.25">
      <c r="A154" s="161" t="s">
        <v>607</v>
      </c>
      <c r="B154" s="190">
        <v>0.45476772616136918</v>
      </c>
      <c r="C154" s="190">
        <v>0.73553719008264462</v>
      </c>
      <c r="D154" s="190">
        <v>0.55913978494623651</v>
      </c>
      <c r="E154" s="190" t="s">
        <v>1553</v>
      </c>
      <c r="F154" s="190" t="s">
        <v>1553</v>
      </c>
      <c r="G154" s="190" t="s">
        <v>1553</v>
      </c>
      <c r="H154" s="190">
        <v>0.33333333333333331</v>
      </c>
      <c r="I154" s="190">
        <v>0.62745098039215685</v>
      </c>
      <c r="J154" s="190">
        <v>0.4432234432234432</v>
      </c>
      <c r="K154" s="190">
        <v>0.14285714285714285</v>
      </c>
      <c r="L154" s="190">
        <v>1</v>
      </c>
      <c r="M154" s="190">
        <v>0.33333333333333331</v>
      </c>
      <c r="N154" s="191">
        <v>0.52304394426580925</v>
      </c>
    </row>
    <row r="155" spans="1:14">
      <c r="A155" s="161" t="s">
        <v>608</v>
      </c>
      <c r="B155" s="190">
        <v>0.35522388059701493</v>
      </c>
      <c r="C155" s="190" t="s">
        <v>1553</v>
      </c>
      <c r="D155" s="190">
        <v>0.35522388059701493</v>
      </c>
      <c r="E155" s="190" t="s">
        <v>1553</v>
      </c>
      <c r="F155" s="190" t="s">
        <v>1553</v>
      </c>
      <c r="G155" s="190" t="s">
        <v>1553</v>
      </c>
      <c r="H155" s="190">
        <v>0.18518518518518517</v>
      </c>
      <c r="I155" s="190" t="s">
        <v>1553</v>
      </c>
      <c r="J155" s="190">
        <v>0.18518518518518517</v>
      </c>
      <c r="K155" s="190">
        <v>0.2</v>
      </c>
      <c r="L155" s="190">
        <v>0</v>
      </c>
      <c r="M155" s="190">
        <v>0.15789473684210525</v>
      </c>
      <c r="N155" s="191">
        <v>0.30735930735930733</v>
      </c>
    </row>
    <row r="156" spans="1:14" ht="26.25">
      <c r="A156" s="161" t="s">
        <v>609</v>
      </c>
      <c r="B156" s="190">
        <v>0.46744186046511627</v>
      </c>
      <c r="C156" s="190" t="s">
        <v>1553</v>
      </c>
      <c r="D156" s="190">
        <v>0.46744186046511627</v>
      </c>
      <c r="E156" s="190" t="s">
        <v>1553</v>
      </c>
      <c r="F156" s="190" t="s">
        <v>1553</v>
      </c>
      <c r="G156" s="190" t="s">
        <v>1553</v>
      </c>
      <c r="H156" s="190">
        <v>8.5106382978723402E-2</v>
      </c>
      <c r="I156" s="190" t="s">
        <v>1553</v>
      </c>
      <c r="J156" s="190">
        <v>8.5106382978723402E-2</v>
      </c>
      <c r="K156" s="190">
        <v>0.40740740740740738</v>
      </c>
      <c r="L156" s="190">
        <v>0.25</v>
      </c>
      <c r="M156" s="190">
        <v>0.38709677419354838</v>
      </c>
      <c r="N156" s="191">
        <v>0.35285053929121724</v>
      </c>
    </row>
    <row r="157" spans="1:14">
      <c r="A157" s="161" t="s">
        <v>610</v>
      </c>
      <c r="B157" s="190">
        <v>6.25E-2</v>
      </c>
      <c r="C157" s="190" t="s">
        <v>1553</v>
      </c>
      <c r="D157" s="190">
        <v>6.25E-2</v>
      </c>
      <c r="E157" s="190" t="s">
        <v>1553</v>
      </c>
      <c r="F157" s="190" t="s">
        <v>1553</v>
      </c>
      <c r="G157" s="190" t="s">
        <v>1553</v>
      </c>
      <c r="H157" s="190">
        <v>0.18181818181818182</v>
      </c>
      <c r="I157" s="190" t="s">
        <v>1553</v>
      </c>
      <c r="J157" s="190">
        <v>0.18181818181818182</v>
      </c>
      <c r="K157" s="190" t="s">
        <v>1553</v>
      </c>
      <c r="L157" s="190">
        <v>0</v>
      </c>
      <c r="M157" s="190" t="s">
        <v>1553</v>
      </c>
      <c r="N157" s="191">
        <v>0.1111111111111111</v>
      </c>
    </row>
    <row r="158" spans="1:14" ht="26.25">
      <c r="A158" s="161" t="s">
        <v>611</v>
      </c>
      <c r="B158" s="190">
        <v>0.29353233830845771</v>
      </c>
      <c r="C158" s="190">
        <v>0.51020408163265307</v>
      </c>
      <c r="D158" s="190">
        <v>0.33600000000000002</v>
      </c>
      <c r="E158" s="190" t="s">
        <v>1553</v>
      </c>
      <c r="F158" s="190" t="s">
        <v>1553</v>
      </c>
      <c r="G158" s="190" t="s">
        <v>1553</v>
      </c>
      <c r="H158" s="190" t="s">
        <v>1553</v>
      </c>
      <c r="I158" s="190">
        <v>0.30927835051546393</v>
      </c>
      <c r="J158" s="190">
        <v>0.30927835051546393</v>
      </c>
      <c r="K158" s="190" t="s">
        <v>1553</v>
      </c>
      <c r="L158" s="190" t="s">
        <v>1553</v>
      </c>
      <c r="M158" s="190">
        <v>0</v>
      </c>
      <c r="N158" s="191">
        <v>0.32386363636363635</v>
      </c>
    </row>
    <row r="159" spans="1:14" ht="15.75" thickBot="1">
      <c r="A159" s="162" t="s">
        <v>113</v>
      </c>
      <c r="B159" s="209">
        <v>0.47245657568238214</v>
      </c>
      <c r="C159" s="209">
        <v>0.7032136105860114</v>
      </c>
      <c r="D159" s="209">
        <v>0.52044025157232709</v>
      </c>
      <c r="E159" s="209" t="s">
        <v>1553</v>
      </c>
      <c r="F159" s="209" t="s">
        <v>1553</v>
      </c>
      <c r="G159" s="209" t="s">
        <v>1553</v>
      </c>
      <c r="H159" s="209">
        <v>0.23956723338485317</v>
      </c>
      <c r="I159" s="209">
        <v>0.46666666666666667</v>
      </c>
      <c r="J159" s="209">
        <v>0.31627430910951893</v>
      </c>
      <c r="K159" s="209">
        <v>0.296875</v>
      </c>
      <c r="L159" s="209">
        <v>0.125</v>
      </c>
      <c r="M159" s="209">
        <v>0.25</v>
      </c>
      <c r="N159" s="210">
        <v>0.45857578276530897</v>
      </c>
    </row>
    <row r="160" spans="1:14" ht="15.75" thickBot="1">
      <c r="A160" s="85"/>
      <c r="B160" s="85"/>
      <c r="C160" s="85"/>
      <c r="D160" s="85"/>
      <c r="E160" s="85"/>
      <c r="F160" s="85"/>
      <c r="G160" s="85"/>
      <c r="H160" s="85"/>
      <c r="I160" s="85"/>
      <c r="J160" s="85"/>
      <c r="K160" s="85"/>
      <c r="L160" s="85"/>
      <c r="M160" s="85"/>
      <c r="N160" s="85"/>
    </row>
    <row r="161" spans="1:14" ht="26.25">
      <c r="A161" s="201" t="s">
        <v>612</v>
      </c>
      <c r="B161" s="1151" t="s">
        <v>0</v>
      </c>
      <c r="C161" s="1151"/>
      <c r="D161" s="1151"/>
      <c r="E161" s="1151" t="s">
        <v>2</v>
      </c>
      <c r="F161" s="1151"/>
      <c r="G161" s="1151"/>
      <c r="H161" s="1151" t="s">
        <v>1</v>
      </c>
      <c r="I161" s="1151"/>
      <c r="J161" s="1151"/>
      <c r="K161" s="1151" t="s">
        <v>121</v>
      </c>
      <c r="L161" s="1151"/>
      <c r="M161" s="1151"/>
      <c r="N161" s="1152" t="s">
        <v>4</v>
      </c>
    </row>
    <row r="162" spans="1:14">
      <c r="A162" s="165"/>
      <c r="B162" s="166" t="s">
        <v>23</v>
      </c>
      <c r="C162" s="166" t="s">
        <v>24</v>
      </c>
      <c r="D162" s="166" t="s">
        <v>4</v>
      </c>
      <c r="E162" s="166" t="s">
        <v>23</v>
      </c>
      <c r="F162" s="166" t="s">
        <v>24</v>
      </c>
      <c r="G162" s="166" t="s">
        <v>4</v>
      </c>
      <c r="H162" s="166" t="s">
        <v>23</v>
      </c>
      <c r="I162" s="166" t="s">
        <v>24</v>
      </c>
      <c r="J162" s="166" t="s">
        <v>4</v>
      </c>
      <c r="K162" s="166" t="s">
        <v>23</v>
      </c>
      <c r="L162" s="166" t="s">
        <v>24</v>
      </c>
      <c r="M162" s="166" t="s">
        <v>4</v>
      </c>
      <c r="N162" s="1153"/>
    </row>
    <row r="163" spans="1:14">
      <c r="A163" s="159" t="s">
        <v>567</v>
      </c>
      <c r="B163" s="447" t="s">
        <v>550</v>
      </c>
      <c r="C163" s="447" t="s">
        <v>550</v>
      </c>
      <c r="D163" s="447" t="s">
        <v>550</v>
      </c>
      <c r="E163" s="447">
        <v>0.21271393643031786</v>
      </c>
      <c r="F163" s="447" t="s">
        <v>550</v>
      </c>
      <c r="G163" s="447">
        <v>0.21271393643031786</v>
      </c>
      <c r="H163" s="447" t="s">
        <v>550</v>
      </c>
      <c r="I163" s="447" t="s">
        <v>550</v>
      </c>
      <c r="J163" s="447" t="s">
        <v>550</v>
      </c>
      <c r="K163" s="447">
        <v>6.8181818181818177E-2</v>
      </c>
      <c r="L163" s="447">
        <v>3.2258064516129031E-2</v>
      </c>
      <c r="M163" s="447">
        <v>5.3333333333333337E-2</v>
      </c>
      <c r="N163" s="448">
        <v>0.18801652892561985</v>
      </c>
    </row>
    <row r="164" spans="1:14">
      <c r="A164" s="177" t="s">
        <v>613</v>
      </c>
      <c r="B164" s="447">
        <v>0.20129870129870131</v>
      </c>
      <c r="C164" s="447">
        <v>0.47727272727272729</v>
      </c>
      <c r="D164" s="447">
        <v>0.26262626262626265</v>
      </c>
      <c r="E164" s="447" t="s">
        <v>550</v>
      </c>
      <c r="F164" s="447" t="s">
        <v>550</v>
      </c>
      <c r="G164" s="447" t="s">
        <v>550</v>
      </c>
      <c r="H164" s="447">
        <v>0.14814814814814814</v>
      </c>
      <c r="I164" s="447">
        <v>0.27083333333333331</v>
      </c>
      <c r="J164" s="447">
        <v>0.22666666666666666</v>
      </c>
      <c r="K164" s="447" t="s">
        <v>550</v>
      </c>
      <c r="L164" s="447" t="s">
        <v>550</v>
      </c>
      <c r="M164" s="447" t="s">
        <v>550</v>
      </c>
      <c r="N164" s="448">
        <v>0.25274725274725274</v>
      </c>
    </row>
    <row r="165" spans="1:14">
      <c r="A165" s="177" t="s">
        <v>551</v>
      </c>
      <c r="B165" s="449">
        <v>0.3382497541789577</v>
      </c>
      <c r="C165" s="449">
        <v>0.21989528795811519</v>
      </c>
      <c r="D165" s="449">
        <v>0.31953642384105962</v>
      </c>
      <c r="E165" s="449" t="s">
        <v>550</v>
      </c>
      <c r="F165" s="449" t="s">
        <v>550</v>
      </c>
      <c r="G165" s="449" t="s">
        <v>550</v>
      </c>
      <c r="H165" s="449">
        <v>0.13470319634703196</v>
      </c>
      <c r="I165" s="449">
        <v>8.3333333333333329E-2</v>
      </c>
      <c r="J165" s="449">
        <v>0.12643678160919541</v>
      </c>
      <c r="K165" s="449">
        <v>4.5977011494252873E-2</v>
      </c>
      <c r="L165" s="449">
        <v>0.13043478260869565</v>
      </c>
      <c r="M165" s="449">
        <v>6.363636363636363E-2</v>
      </c>
      <c r="N165" s="450">
        <v>0.24945652173913044</v>
      </c>
    </row>
    <row r="166" spans="1:14">
      <c r="A166" s="177" t="s">
        <v>568</v>
      </c>
      <c r="B166" s="449">
        <v>0.14545454545454545</v>
      </c>
      <c r="C166" s="449" t="s">
        <v>550</v>
      </c>
      <c r="D166" s="449">
        <v>0.14545454545454545</v>
      </c>
      <c r="E166" s="449">
        <v>0.1619718309859155</v>
      </c>
      <c r="F166" s="449" t="s">
        <v>550</v>
      </c>
      <c r="G166" s="449">
        <v>0.1619718309859155</v>
      </c>
      <c r="H166" s="449">
        <v>3.5714285714285712E-2</v>
      </c>
      <c r="I166" s="449" t="s">
        <v>550</v>
      </c>
      <c r="J166" s="449">
        <v>3.5714285714285712E-2</v>
      </c>
      <c r="K166" s="449">
        <v>0</v>
      </c>
      <c r="L166" s="449">
        <v>0.26666666666666666</v>
      </c>
      <c r="M166" s="449">
        <v>0.17391304347826086</v>
      </c>
      <c r="N166" s="450">
        <v>0.15128205128205127</v>
      </c>
    </row>
    <row r="167" spans="1:14" ht="26.25">
      <c r="A167" s="177" t="s">
        <v>614</v>
      </c>
      <c r="B167" s="449">
        <v>0.31428571428571428</v>
      </c>
      <c r="C167" s="449">
        <v>0.4351145038167939</v>
      </c>
      <c r="D167" s="449">
        <v>0.37269372693726938</v>
      </c>
      <c r="E167" s="449">
        <v>0.18181818181818182</v>
      </c>
      <c r="F167" s="449" t="s">
        <v>550</v>
      </c>
      <c r="G167" s="449">
        <v>0.18181818181818182</v>
      </c>
      <c r="H167" s="449">
        <v>0.17073170731707318</v>
      </c>
      <c r="I167" s="449">
        <v>0.30985915492957744</v>
      </c>
      <c r="J167" s="449">
        <v>0.25892857142857145</v>
      </c>
      <c r="K167" s="449">
        <v>0</v>
      </c>
      <c r="L167" s="449">
        <v>0.3125</v>
      </c>
      <c r="M167" s="449">
        <v>0.23809523809523808</v>
      </c>
      <c r="N167" s="450">
        <v>0.33012048192771082</v>
      </c>
    </row>
    <row r="168" spans="1:14">
      <c r="A168" s="177" t="s">
        <v>553</v>
      </c>
      <c r="B168" s="449">
        <v>0.54296506137865908</v>
      </c>
      <c r="C168" s="449">
        <v>0.7068965517241379</v>
      </c>
      <c r="D168" s="449">
        <v>0.55147717099373317</v>
      </c>
      <c r="E168" s="449" t="s">
        <v>550</v>
      </c>
      <c r="F168" s="449" t="s">
        <v>550</v>
      </c>
      <c r="G168" s="449" t="s">
        <v>550</v>
      </c>
      <c r="H168" s="449">
        <v>0.11038961038961038</v>
      </c>
      <c r="I168" s="449">
        <v>0.83333333333333337</v>
      </c>
      <c r="J168" s="449">
        <v>0.12420382165605096</v>
      </c>
      <c r="K168" s="449">
        <v>0.11764705882352941</v>
      </c>
      <c r="L168" s="449">
        <v>0.42857142857142855</v>
      </c>
      <c r="M168" s="449">
        <v>0.14666666666666667</v>
      </c>
      <c r="N168" s="450">
        <v>0.44223107569721115</v>
      </c>
    </row>
    <row r="169" spans="1:14">
      <c r="A169" s="177" t="s">
        <v>552</v>
      </c>
      <c r="B169" s="449">
        <v>0.23376623376623376</v>
      </c>
      <c r="C169" s="449">
        <v>0.34453781512605042</v>
      </c>
      <c r="D169" s="449">
        <v>0.2779017857142857</v>
      </c>
      <c r="E169" s="449">
        <v>9.0163934426229511E-2</v>
      </c>
      <c r="F169" s="449">
        <v>0.28767123287671231</v>
      </c>
      <c r="G169" s="449">
        <v>0.1641025641025641</v>
      </c>
      <c r="H169" s="449">
        <v>5.8139534883720929E-2</v>
      </c>
      <c r="I169" s="449">
        <v>0.15121951219512195</v>
      </c>
      <c r="J169" s="449">
        <v>9.9352051835853133E-2</v>
      </c>
      <c r="K169" s="449">
        <v>0.25531914893617019</v>
      </c>
      <c r="L169" s="449">
        <v>0.375</v>
      </c>
      <c r="M169" s="449">
        <v>0.27272727272727271</v>
      </c>
      <c r="N169" s="450">
        <v>0.21255438160348042</v>
      </c>
    </row>
    <row r="170" spans="1:14">
      <c r="A170" s="177" t="s">
        <v>615</v>
      </c>
      <c r="B170" s="449">
        <v>0.16788321167883211</v>
      </c>
      <c r="C170" s="449">
        <v>0.38167938931297712</v>
      </c>
      <c r="D170" s="449">
        <v>0.23703703703703705</v>
      </c>
      <c r="E170" s="449" t="s">
        <v>550</v>
      </c>
      <c r="F170" s="449" t="s">
        <v>550</v>
      </c>
      <c r="G170" s="449" t="s">
        <v>550</v>
      </c>
      <c r="H170" s="449">
        <v>5.9829059829059832E-2</v>
      </c>
      <c r="I170" s="449">
        <v>0.22826086956521738</v>
      </c>
      <c r="J170" s="449">
        <v>0.13397129186602871</v>
      </c>
      <c r="K170" s="449">
        <v>0</v>
      </c>
      <c r="L170" s="449">
        <v>0</v>
      </c>
      <c r="M170" s="449">
        <v>0</v>
      </c>
      <c r="N170" s="450">
        <v>0.19776714513556617</v>
      </c>
    </row>
    <row r="171" spans="1:14" ht="15.75" thickBot="1">
      <c r="A171" s="157" t="s">
        <v>113</v>
      </c>
      <c r="B171" s="211">
        <v>0.36256948733786287</v>
      </c>
      <c r="C171" s="211">
        <v>0.36622807017543857</v>
      </c>
      <c r="D171" s="211">
        <v>0.36337349397590363</v>
      </c>
      <c r="E171" s="211">
        <v>0.17675544794188863</v>
      </c>
      <c r="F171" s="211">
        <v>0.28767123287671231</v>
      </c>
      <c r="G171" s="211">
        <v>0.185761957730812</v>
      </c>
      <c r="H171" s="211">
        <v>0.10435497124075596</v>
      </c>
      <c r="I171" s="211">
        <v>0.19565217391304349</v>
      </c>
      <c r="J171" s="211">
        <v>0.13116656993615786</v>
      </c>
      <c r="K171" s="211">
        <v>0.10112359550561797</v>
      </c>
      <c r="L171" s="211">
        <v>0.18095238095238095</v>
      </c>
      <c r="M171" s="211">
        <v>0.12365591397849462</v>
      </c>
      <c r="N171" s="182">
        <v>0.27253639417693171</v>
      </c>
    </row>
    <row r="172" spans="1:14" ht="15.75" thickBot="1">
      <c r="A172" s="202"/>
      <c r="B172" s="203"/>
      <c r="C172" s="203"/>
      <c r="D172" s="203"/>
      <c r="E172" s="203"/>
      <c r="F172" s="203"/>
      <c r="G172" s="203"/>
      <c r="H172" s="203"/>
      <c r="I172" s="203"/>
      <c r="J172" s="203"/>
      <c r="K172" s="203"/>
      <c r="L172" s="203"/>
      <c r="M172" s="203"/>
      <c r="N172" s="204"/>
    </row>
    <row r="173" spans="1:14">
      <c r="A173" s="170" t="s">
        <v>616</v>
      </c>
      <c r="B173" s="1151" t="s">
        <v>0</v>
      </c>
      <c r="C173" s="1151"/>
      <c r="D173" s="1151"/>
      <c r="E173" s="1151" t="s">
        <v>2</v>
      </c>
      <c r="F173" s="1151"/>
      <c r="G173" s="1151"/>
      <c r="H173" s="1151" t="s">
        <v>1</v>
      </c>
      <c r="I173" s="1151"/>
      <c r="J173" s="1151"/>
      <c r="K173" s="1151" t="s">
        <v>121</v>
      </c>
      <c r="L173" s="1151"/>
      <c r="M173" s="1151"/>
      <c r="N173" s="1152" t="s">
        <v>4</v>
      </c>
    </row>
    <row r="174" spans="1:14">
      <c r="A174" s="165"/>
      <c r="B174" s="166" t="s">
        <v>23</v>
      </c>
      <c r="C174" s="166" t="s">
        <v>24</v>
      </c>
      <c r="D174" s="166" t="s">
        <v>4</v>
      </c>
      <c r="E174" s="166" t="s">
        <v>23</v>
      </c>
      <c r="F174" s="166" t="s">
        <v>24</v>
      </c>
      <c r="G174" s="166" t="s">
        <v>4</v>
      </c>
      <c r="H174" s="166" t="s">
        <v>23</v>
      </c>
      <c r="I174" s="166" t="s">
        <v>24</v>
      </c>
      <c r="J174" s="166" t="s">
        <v>4</v>
      </c>
      <c r="K174" s="166" t="s">
        <v>23</v>
      </c>
      <c r="L174" s="166" t="s">
        <v>24</v>
      </c>
      <c r="M174" s="166" t="s">
        <v>4</v>
      </c>
      <c r="N174" s="1153"/>
    </row>
    <row r="175" spans="1:14">
      <c r="A175" s="177" t="s">
        <v>617</v>
      </c>
      <c r="B175" s="447">
        <v>0.63060000000000005</v>
      </c>
      <c r="C175" s="447">
        <v>0.60340000000000005</v>
      </c>
      <c r="D175" s="447">
        <v>0.62170000000000003</v>
      </c>
      <c r="E175" s="447">
        <v>0</v>
      </c>
      <c r="F175" s="447">
        <v>0</v>
      </c>
      <c r="G175" s="447">
        <v>0</v>
      </c>
      <c r="H175" s="447">
        <v>0.35449999999999998</v>
      </c>
      <c r="I175" s="447">
        <v>0.4405</v>
      </c>
      <c r="J175" s="447">
        <v>0.40649999999999997</v>
      </c>
      <c r="K175" s="447">
        <v>0.2273</v>
      </c>
      <c r="L175" s="447">
        <v>0.23810000000000001</v>
      </c>
      <c r="M175" s="447">
        <v>0.2326</v>
      </c>
      <c r="N175" s="448">
        <v>0.54869999999999997</v>
      </c>
    </row>
    <row r="176" spans="1:14" ht="25.5">
      <c r="A176" s="205" t="s">
        <v>618</v>
      </c>
      <c r="B176" s="454">
        <v>0.29470000000000002</v>
      </c>
      <c r="C176" s="454">
        <v>0.47120000000000001</v>
      </c>
      <c r="D176" s="454">
        <v>0.36670000000000003</v>
      </c>
      <c r="E176" s="454">
        <v>0</v>
      </c>
      <c r="F176" s="454">
        <v>0</v>
      </c>
      <c r="G176" s="454">
        <v>0</v>
      </c>
      <c r="H176" s="454">
        <v>0.22170000000000001</v>
      </c>
      <c r="I176" s="454">
        <v>0.39429999999999998</v>
      </c>
      <c r="J176" s="454">
        <v>0.32690000000000002</v>
      </c>
      <c r="K176" s="454">
        <v>0</v>
      </c>
      <c r="L176" s="454">
        <v>0.16669999999999999</v>
      </c>
      <c r="M176" s="454">
        <v>0.1</v>
      </c>
      <c r="N176" s="455">
        <v>0.33739999999999998</v>
      </c>
    </row>
    <row r="177" spans="1:14" ht="26.25">
      <c r="A177" s="159" t="s">
        <v>619</v>
      </c>
      <c r="B177" s="447">
        <v>0.1231</v>
      </c>
      <c r="C177" s="447">
        <v>0.1915</v>
      </c>
      <c r="D177" s="447">
        <v>0.13639999999999999</v>
      </c>
      <c r="E177" s="454">
        <v>0</v>
      </c>
      <c r="F177" s="454">
        <v>0</v>
      </c>
      <c r="G177" s="454">
        <v>0</v>
      </c>
      <c r="H177" s="447">
        <v>0.1032</v>
      </c>
      <c r="I177" s="447">
        <v>0.1321</v>
      </c>
      <c r="J177" s="447">
        <v>0.11169999999999999</v>
      </c>
      <c r="K177" s="447">
        <v>0</v>
      </c>
      <c r="L177" s="447">
        <v>0.1</v>
      </c>
      <c r="M177" s="447">
        <v>5.8799999999999998E-2</v>
      </c>
      <c r="N177" s="448">
        <v>0.12330000000000001</v>
      </c>
    </row>
    <row r="178" spans="1:14" ht="25.5">
      <c r="A178" s="205" t="s">
        <v>620</v>
      </c>
      <c r="B178" s="447">
        <v>0.57920000000000005</v>
      </c>
      <c r="C178" s="447">
        <v>0.68899999999999995</v>
      </c>
      <c r="D178" s="447">
        <v>0.62380000000000002</v>
      </c>
      <c r="E178" s="447">
        <v>0</v>
      </c>
      <c r="F178" s="447">
        <v>0</v>
      </c>
      <c r="G178" s="447">
        <v>0</v>
      </c>
      <c r="H178" s="447">
        <v>0.24490000000000001</v>
      </c>
      <c r="I178" s="447">
        <v>0.2742</v>
      </c>
      <c r="J178" s="447">
        <v>0.2641</v>
      </c>
      <c r="K178" s="447">
        <v>4.7600000000000003E-2</v>
      </c>
      <c r="L178" s="447">
        <v>0.26919999999999999</v>
      </c>
      <c r="M178" s="447">
        <v>0.17019999999999999</v>
      </c>
      <c r="N178" s="448">
        <v>0.45579999999999998</v>
      </c>
    </row>
    <row r="179" spans="1:14">
      <c r="A179" s="205" t="s">
        <v>604</v>
      </c>
      <c r="B179" s="454">
        <v>0.34429999999999999</v>
      </c>
      <c r="C179" s="454">
        <v>0.2717</v>
      </c>
      <c r="D179" s="454">
        <v>0.31759999999999999</v>
      </c>
      <c r="E179" s="454">
        <v>5.2600000000000001E-2</v>
      </c>
      <c r="F179" s="454">
        <v>0</v>
      </c>
      <c r="G179" s="454">
        <v>5.2600000000000001E-2</v>
      </c>
      <c r="H179" s="454">
        <v>0.3095</v>
      </c>
      <c r="I179" s="454">
        <v>0.15279999999999999</v>
      </c>
      <c r="J179" s="454">
        <v>0.18820000000000001</v>
      </c>
      <c r="K179" s="454">
        <v>1</v>
      </c>
      <c r="L179" s="454">
        <v>0</v>
      </c>
      <c r="M179" s="454">
        <v>0.16669999999999999</v>
      </c>
      <c r="N179" s="455">
        <v>0.28539999999999999</v>
      </c>
    </row>
    <row r="180" spans="1:14" ht="25.5">
      <c r="A180" s="206" t="s">
        <v>621</v>
      </c>
      <c r="B180" s="447">
        <v>0.53810000000000002</v>
      </c>
      <c r="C180" s="447">
        <v>0.60829999999999995</v>
      </c>
      <c r="D180" s="447">
        <v>0.57269999999999999</v>
      </c>
      <c r="E180" s="447">
        <v>0</v>
      </c>
      <c r="F180" s="447">
        <v>0</v>
      </c>
      <c r="G180" s="447">
        <v>0</v>
      </c>
      <c r="H180" s="447">
        <v>0.28570000000000001</v>
      </c>
      <c r="I180" s="447">
        <v>0</v>
      </c>
      <c r="J180" s="447">
        <v>0.28570000000000001</v>
      </c>
      <c r="K180" s="447">
        <v>0</v>
      </c>
      <c r="L180" s="447">
        <v>0</v>
      </c>
      <c r="M180" s="447">
        <v>0</v>
      </c>
      <c r="N180" s="448">
        <v>0.53680000000000005</v>
      </c>
    </row>
    <row r="181" spans="1:14">
      <c r="A181" s="456" t="s">
        <v>1554</v>
      </c>
      <c r="B181" s="447">
        <v>0</v>
      </c>
      <c r="C181" s="447">
        <v>0</v>
      </c>
      <c r="D181" s="447">
        <v>0</v>
      </c>
      <c r="E181" s="447">
        <v>0</v>
      </c>
      <c r="F181" s="447">
        <v>0</v>
      </c>
      <c r="G181" s="447">
        <v>0</v>
      </c>
      <c r="H181" s="447">
        <v>0</v>
      </c>
      <c r="I181" s="447">
        <v>0</v>
      </c>
      <c r="J181" s="447">
        <v>0</v>
      </c>
      <c r="K181" s="447">
        <v>0.25</v>
      </c>
      <c r="L181" s="447">
        <v>0</v>
      </c>
      <c r="M181" s="447">
        <v>0.16669999999999999</v>
      </c>
      <c r="N181" s="457">
        <v>0.16669999999999999</v>
      </c>
    </row>
    <row r="182" spans="1:14">
      <c r="A182" s="458" t="s">
        <v>622</v>
      </c>
      <c r="B182" s="447">
        <v>0.43969999999999998</v>
      </c>
      <c r="C182" s="447">
        <v>0.49819999999999998</v>
      </c>
      <c r="D182" s="447">
        <v>0.46160000000000001</v>
      </c>
      <c r="E182" s="447">
        <v>5.2600000000000001E-2</v>
      </c>
      <c r="F182" s="447">
        <v>0</v>
      </c>
      <c r="G182" s="447">
        <v>5.2600000000000001E-2</v>
      </c>
      <c r="H182" s="447">
        <v>0.23680000000000001</v>
      </c>
      <c r="I182" s="447">
        <v>0.32140000000000002</v>
      </c>
      <c r="J182" s="447">
        <v>0.28539999999999999</v>
      </c>
      <c r="K182" s="447">
        <v>0.11269999999999999</v>
      </c>
      <c r="L182" s="447">
        <v>0.19320000000000001</v>
      </c>
      <c r="M182" s="447">
        <v>0.15720000000000001</v>
      </c>
      <c r="N182" s="457">
        <v>0.39350000000000002</v>
      </c>
    </row>
    <row r="183" spans="1:14" ht="15.75" thickBot="1">
      <c r="A183" s="85"/>
      <c r="B183" s="442"/>
      <c r="C183" s="442"/>
      <c r="D183" s="442"/>
      <c r="E183" s="442"/>
      <c r="F183" s="442"/>
      <c r="G183" s="442"/>
      <c r="H183" s="442"/>
      <c r="I183" s="442"/>
      <c r="J183" s="442"/>
      <c r="K183" s="442"/>
      <c r="L183" s="442"/>
      <c r="M183" s="442"/>
      <c r="N183" s="442"/>
    </row>
    <row r="184" spans="1:14" ht="39">
      <c r="A184" s="170" t="s">
        <v>623</v>
      </c>
      <c r="B184" s="1151" t="s">
        <v>0</v>
      </c>
      <c r="C184" s="1151"/>
      <c r="D184" s="1151"/>
      <c r="E184" s="1151" t="s">
        <v>2</v>
      </c>
      <c r="F184" s="1151"/>
      <c r="G184" s="1151"/>
      <c r="H184" s="1151" t="s">
        <v>1</v>
      </c>
      <c r="I184" s="1151"/>
      <c r="J184" s="1151"/>
      <c r="K184" s="1151" t="s">
        <v>121</v>
      </c>
      <c r="L184" s="1151"/>
      <c r="M184" s="1151"/>
      <c r="N184" s="1152" t="s">
        <v>4</v>
      </c>
    </row>
    <row r="185" spans="1:14">
      <c r="A185" s="165"/>
      <c r="B185" s="166" t="s">
        <v>23</v>
      </c>
      <c r="C185" s="166" t="s">
        <v>24</v>
      </c>
      <c r="D185" s="166" t="s">
        <v>4</v>
      </c>
      <c r="E185" s="166" t="s">
        <v>23</v>
      </c>
      <c r="F185" s="166" t="s">
        <v>24</v>
      </c>
      <c r="G185" s="166" t="s">
        <v>4</v>
      </c>
      <c r="H185" s="166" t="s">
        <v>23</v>
      </c>
      <c r="I185" s="166" t="s">
        <v>24</v>
      </c>
      <c r="J185" s="166" t="s">
        <v>4</v>
      </c>
      <c r="K185" s="166" t="s">
        <v>23</v>
      </c>
      <c r="L185" s="166" t="s">
        <v>24</v>
      </c>
      <c r="M185" s="166" t="s">
        <v>4</v>
      </c>
      <c r="N185" s="1153"/>
    </row>
    <row r="186" spans="1:14" ht="26.25">
      <c r="A186" s="159" t="s">
        <v>624</v>
      </c>
      <c r="B186" s="459"/>
      <c r="C186" s="459"/>
      <c r="D186" s="459"/>
      <c r="E186" s="459">
        <v>0.19289999999999999</v>
      </c>
      <c r="F186" s="459"/>
      <c r="G186" s="459">
        <v>0.193</v>
      </c>
      <c r="H186" s="459"/>
      <c r="I186" s="459"/>
      <c r="J186" s="459"/>
      <c r="K186" s="459">
        <v>7.6899999999999996E-2</v>
      </c>
      <c r="L186" s="459">
        <v>0.25</v>
      </c>
      <c r="M186" s="459">
        <v>0.1176</v>
      </c>
      <c r="N186" s="448">
        <v>0.18690000000000001</v>
      </c>
    </row>
    <row r="187" spans="1:14" ht="26.25">
      <c r="A187" s="159" t="s">
        <v>625</v>
      </c>
      <c r="B187" s="459">
        <v>0.20530000000000001</v>
      </c>
      <c r="C187" s="459">
        <v>0.26319999999999999</v>
      </c>
      <c r="D187" s="459">
        <v>0.21179999999999999</v>
      </c>
      <c r="E187" s="459">
        <v>0.28799999999999998</v>
      </c>
      <c r="F187" s="459"/>
      <c r="G187" s="459">
        <v>0.28799999999999998</v>
      </c>
      <c r="H187" s="459">
        <v>2.2200000000000001E-2</v>
      </c>
      <c r="I187" s="459"/>
      <c r="J187" s="459"/>
      <c r="K187" s="459">
        <v>0.3125</v>
      </c>
      <c r="L187" s="459">
        <v>0</v>
      </c>
      <c r="M187" s="459">
        <v>0.15629999999999999</v>
      </c>
      <c r="N187" s="448">
        <v>0.18940000000000001</v>
      </c>
    </row>
    <row r="188" spans="1:14">
      <c r="A188" s="194" t="s">
        <v>626</v>
      </c>
      <c r="B188" s="459"/>
      <c r="C188" s="459"/>
      <c r="D188" s="459"/>
      <c r="E188" s="459">
        <v>0.1515</v>
      </c>
      <c r="F188" s="459"/>
      <c r="G188" s="459">
        <v>0.1515</v>
      </c>
      <c r="H188" s="459"/>
      <c r="I188" s="459"/>
      <c r="J188" s="459"/>
      <c r="K188" s="459">
        <v>7.6899999999999996E-2</v>
      </c>
      <c r="L188" s="459">
        <v>0</v>
      </c>
      <c r="M188" s="459">
        <v>3.85E-2</v>
      </c>
      <c r="N188" s="448">
        <v>0.1384</v>
      </c>
    </row>
    <row r="189" spans="1:14" ht="15.75" thickBot="1">
      <c r="A189" s="157" t="s">
        <v>113</v>
      </c>
      <c r="B189" s="460">
        <v>0.20530000000000001</v>
      </c>
      <c r="C189" s="460">
        <v>0.26319999999999999</v>
      </c>
      <c r="D189" s="460">
        <v>0.21179999999999999</v>
      </c>
      <c r="E189" s="460">
        <v>0.2</v>
      </c>
      <c r="F189" s="460"/>
      <c r="G189" s="460">
        <v>0.2</v>
      </c>
      <c r="H189" s="460">
        <v>2.2200000000000001E-2</v>
      </c>
      <c r="I189" s="460"/>
      <c r="J189" s="460"/>
      <c r="K189" s="460">
        <v>0.16669999999999999</v>
      </c>
      <c r="L189" s="460">
        <v>3.0300000000000001E-2</v>
      </c>
      <c r="M189" s="460">
        <v>0.1067</v>
      </c>
      <c r="N189" s="452">
        <v>0.1754</v>
      </c>
    </row>
    <row r="190" spans="1:14" ht="15.75" thickBot="1">
      <c r="A190" s="85"/>
      <c r="B190" s="85"/>
      <c r="C190" s="85"/>
      <c r="D190" s="85"/>
      <c r="E190" s="85"/>
      <c r="F190" s="85"/>
      <c r="G190" s="85"/>
      <c r="H190" s="85"/>
      <c r="I190" s="85"/>
      <c r="J190" s="85"/>
      <c r="K190" s="85"/>
      <c r="L190" s="85"/>
      <c r="M190" s="85"/>
      <c r="N190" s="85"/>
    </row>
    <row r="191" spans="1:14" ht="39">
      <c r="A191" s="170" t="s">
        <v>627</v>
      </c>
      <c r="B191" s="1151" t="s">
        <v>0</v>
      </c>
      <c r="C191" s="1151"/>
      <c r="D191" s="1151"/>
      <c r="E191" s="1151" t="s">
        <v>2</v>
      </c>
      <c r="F191" s="1151"/>
      <c r="G191" s="1151"/>
      <c r="H191" s="1151" t="s">
        <v>1</v>
      </c>
      <c r="I191" s="1151"/>
      <c r="J191" s="1151"/>
      <c r="K191" s="1151" t="s">
        <v>121</v>
      </c>
      <c r="L191" s="1151"/>
      <c r="M191" s="1151"/>
      <c r="N191" s="1152" t="s">
        <v>4</v>
      </c>
    </row>
    <row r="192" spans="1:14">
      <c r="A192" s="165"/>
      <c r="B192" s="166" t="s">
        <v>23</v>
      </c>
      <c r="C192" s="166" t="s">
        <v>24</v>
      </c>
      <c r="D192" s="166" t="s">
        <v>4</v>
      </c>
      <c r="E192" s="166" t="s">
        <v>23</v>
      </c>
      <c r="F192" s="166" t="s">
        <v>24</v>
      </c>
      <c r="G192" s="166" t="s">
        <v>4</v>
      </c>
      <c r="H192" s="166" t="s">
        <v>23</v>
      </c>
      <c r="I192" s="166" t="s">
        <v>24</v>
      </c>
      <c r="J192" s="166" t="s">
        <v>4</v>
      </c>
      <c r="K192" s="166" t="s">
        <v>23</v>
      </c>
      <c r="L192" s="166" t="s">
        <v>24</v>
      </c>
      <c r="M192" s="166" t="s">
        <v>4</v>
      </c>
      <c r="N192" s="1153"/>
    </row>
    <row r="193" spans="1:14" ht="26.25">
      <c r="A193" s="159" t="s">
        <v>628</v>
      </c>
      <c r="B193" s="461">
        <v>43.05</v>
      </c>
      <c r="C193" s="461">
        <v>47.52</v>
      </c>
      <c r="D193" s="461">
        <v>44.44</v>
      </c>
      <c r="E193" s="82" t="s">
        <v>495</v>
      </c>
      <c r="F193" s="82" t="s">
        <v>495</v>
      </c>
      <c r="G193" s="82" t="s">
        <v>495</v>
      </c>
      <c r="H193" s="461">
        <v>11.96</v>
      </c>
      <c r="I193" s="461">
        <v>27.27</v>
      </c>
      <c r="J193" s="461">
        <v>17.690000000000001</v>
      </c>
      <c r="K193" s="461">
        <v>60</v>
      </c>
      <c r="L193" s="461">
        <v>21.43</v>
      </c>
      <c r="M193" s="461">
        <v>31.58</v>
      </c>
      <c r="N193" s="462">
        <v>35.92</v>
      </c>
    </row>
    <row r="194" spans="1:14">
      <c r="A194" s="159" t="s">
        <v>583</v>
      </c>
      <c r="B194" s="461">
        <v>46.77</v>
      </c>
      <c r="C194" s="461">
        <v>50.83</v>
      </c>
      <c r="D194" s="461">
        <v>47.73</v>
      </c>
      <c r="E194" s="82" t="s">
        <v>495</v>
      </c>
      <c r="F194" s="82" t="s">
        <v>495</v>
      </c>
      <c r="G194" s="82" t="s">
        <v>495</v>
      </c>
      <c r="H194" s="461">
        <v>17.87</v>
      </c>
      <c r="I194" s="461">
        <v>44.95</v>
      </c>
      <c r="J194" s="461">
        <v>26.96</v>
      </c>
      <c r="K194" s="461">
        <v>7.6923076923076925</v>
      </c>
      <c r="L194" s="461">
        <v>0</v>
      </c>
      <c r="M194" s="461">
        <v>5.88</v>
      </c>
      <c r="N194" s="462">
        <v>39.29</v>
      </c>
    </row>
    <row r="195" spans="1:14">
      <c r="A195" s="159" t="s">
        <v>527</v>
      </c>
      <c r="B195" s="461">
        <v>48.12</v>
      </c>
      <c r="C195" s="461">
        <v>51.76</v>
      </c>
      <c r="D195" s="461">
        <v>48.94</v>
      </c>
      <c r="E195" s="82" t="s">
        <v>495</v>
      </c>
      <c r="F195" s="82" t="s">
        <v>495</v>
      </c>
      <c r="G195" s="82" t="s">
        <v>495</v>
      </c>
      <c r="H195" s="461">
        <v>1.38</v>
      </c>
      <c r="I195" s="463">
        <v>13.11</v>
      </c>
      <c r="J195" s="461">
        <v>4.8499999999999996</v>
      </c>
      <c r="K195" s="461">
        <v>31.58</v>
      </c>
      <c r="L195" s="461">
        <v>23.53</v>
      </c>
      <c r="M195" s="461">
        <v>27.78</v>
      </c>
      <c r="N195" s="462">
        <v>33.06</v>
      </c>
    </row>
    <row r="196" spans="1:14">
      <c r="A196" s="159" t="s">
        <v>528</v>
      </c>
      <c r="B196" s="461">
        <v>42.74</v>
      </c>
      <c r="C196" s="461">
        <v>60.68</v>
      </c>
      <c r="D196" s="461">
        <v>49.91</v>
      </c>
      <c r="E196" s="82" t="s">
        <v>495</v>
      </c>
      <c r="F196" s="82" t="s">
        <v>495</v>
      </c>
      <c r="G196" s="82" t="s">
        <v>495</v>
      </c>
      <c r="H196" s="461">
        <v>13.07</v>
      </c>
      <c r="I196" s="461">
        <v>36</v>
      </c>
      <c r="J196" s="461">
        <v>19.34</v>
      </c>
      <c r="K196" s="461">
        <v>27.27</v>
      </c>
      <c r="L196" s="461">
        <v>15.384615384615385</v>
      </c>
      <c r="M196" s="461">
        <v>22.86</v>
      </c>
      <c r="N196" s="462">
        <v>39.49</v>
      </c>
    </row>
    <row r="197" spans="1:14" ht="26.25">
      <c r="A197" s="159" t="s">
        <v>606</v>
      </c>
      <c r="B197" s="461">
        <v>42.32</v>
      </c>
      <c r="C197" s="461">
        <v>69.23</v>
      </c>
      <c r="D197" s="461">
        <v>48.01</v>
      </c>
      <c r="E197" s="82" t="s">
        <v>495</v>
      </c>
      <c r="F197" s="82" t="s">
        <v>495</v>
      </c>
      <c r="G197" s="82" t="s">
        <v>495</v>
      </c>
      <c r="H197" s="461">
        <v>13.47</v>
      </c>
      <c r="I197" s="461">
        <v>39.6</v>
      </c>
      <c r="J197" s="461">
        <v>21.1</v>
      </c>
      <c r="K197" s="461">
        <v>10</v>
      </c>
      <c r="L197" s="461">
        <v>34.380000000000003</v>
      </c>
      <c r="M197" s="461">
        <v>20.83</v>
      </c>
      <c r="N197" s="462">
        <v>37.72</v>
      </c>
    </row>
    <row r="198" spans="1:14">
      <c r="A198" s="159" t="s">
        <v>629</v>
      </c>
      <c r="B198" s="461">
        <v>30.47</v>
      </c>
      <c r="C198" s="461">
        <v>47.44</v>
      </c>
      <c r="D198" s="461">
        <v>54.72</v>
      </c>
      <c r="E198" s="82" t="s">
        <v>495</v>
      </c>
      <c r="F198" s="82" t="s">
        <v>495</v>
      </c>
      <c r="G198" s="82" t="s">
        <v>495</v>
      </c>
      <c r="H198" s="461">
        <v>33.47</v>
      </c>
      <c r="I198" s="461">
        <v>36.950000000000003</v>
      </c>
      <c r="J198" s="461">
        <v>35.25</v>
      </c>
      <c r="K198" s="461">
        <v>14.29</v>
      </c>
      <c r="L198" s="461">
        <v>9.52</v>
      </c>
      <c r="M198" s="461">
        <v>11.43</v>
      </c>
      <c r="N198" s="462">
        <v>43.2</v>
      </c>
    </row>
    <row r="199" spans="1:14" ht="26.25">
      <c r="A199" s="159" t="s">
        <v>630</v>
      </c>
      <c r="B199" s="461">
        <v>63.44</v>
      </c>
      <c r="C199" s="461">
        <v>43.56</v>
      </c>
      <c r="D199" s="461">
        <v>54.15</v>
      </c>
      <c r="E199" s="82" t="s">
        <v>495</v>
      </c>
      <c r="F199" s="82" t="s">
        <v>495</v>
      </c>
      <c r="G199" s="82" t="s">
        <v>495</v>
      </c>
      <c r="H199" s="461">
        <v>19.399999999999999</v>
      </c>
      <c r="I199" s="461">
        <v>30.16</v>
      </c>
      <c r="J199" s="461">
        <v>24.62</v>
      </c>
      <c r="K199" s="461">
        <v>11.11</v>
      </c>
      <c r="L199" s="461">
        <v>29.41</v>
      </c>
      <c r="M199" s="461">
        <v>20</v>
      </c>
      <c r="N199" s="462">
        <v>40.369999999999997</v>
      </c>
    </row>
    <row r="200" spans="1:14" ht="26.25">
      <c r="A200" s="159" t="s">
        <v>631</v>
      </c>
      <c r="B200" s="461">
        <v>37.5</v>
      </c>
      <c r="C200" s="461">
        <v>60</v>
      </c>
      <c r="D200" s="461">
        <v>40.54</v>
      </c>
      <c r="E200" s="82" t="s">
        <v>495</v>
      </c>
      <c r="F200" s="82" t="s">
        <v>495</v>
      </c>
      <c r="G200" s="82" t="s">
        <v>495</v>
      </c>
      <c r="H200" s="461">
        <v>8</v>
      </c>
      <c r="I200" s="463">
        <v>100</v>
      </c>
      <c r="J200" s="461">
        <v>11.54</v>
      </c>
      <c r="K200" s="461">
        <v>12.5</v>
      </c>
      <c r="L200" s="461">
        <v>0</v>
      </c>
      <c r="M200" s="461">
        <v>7.69</v>
      </c>
      <c r="N200" s="462">
        <v>25</v>
      </c>
    </row>
    <row r="201" spans="1:14" ht="15.75" thickBot="1">
      <c r="A201" s="157" t="s">
        <v>113</v>
      </c>
      <c r="B201" s="464">
        <v>47.75</v>
      </c>
      <c r="C201" s="464">
        <v>53.11</v>
      </c>
      <c r="D201" s="464">
        <v>49.41</v>
      </c>
      <c r="E201" s="465" t="s">
        <v>495</v>
      </c>
      <c r="F201" s="465" t="s">
        <v>495</v>
      </c>
      <c r="G201" s="465" t="s">
        <v>495</v>
      </c>
      <c r="H201" s="464">
        <v>17.02</v>
      </c>
      <c r="I201" s="464">
        <v>36</v>
      </c>
      <c r="J201" s="464">
        <v>24.04</v>
      </c>
      <c r="K201" s="464">
        <v>17.649999999999999</v>
      </c>
      <c r="L201" s="464">
        <v>20.14</v>
      </c>
      <c r="M201" s="464">
        <v>18.86</v>
      </c>
      <c r="N201" s="466">
        <v>38.799999999999997</v>
      </c>
    </row>
    <row r="202" spans="1:14" ht="15.75" thickBot="1">
      <c r="A202" s="85"/>
      <c r="B202" s="85"/>
      <c r="C202" s="85"/>
      <c r="D202" s="85"/>
      <c r="E202" s="85"/>
      <c r="F202" s="85"/>
      <c r="G202" s="85"/>
      <c r="H202" s="85"/>
      <c r="I202" s="85"/>
      <c r="J202" s="85"/>
      <c r="K202" s="85"/>
      <c r="L202" s="85"/>
      <c r="M202" s="85"/>
      <c r="N202" s="85"/>
    </row>
    <row r="203" spans="1:14" ht="26.25">
      <c r="A203" s="170" t="s">
        <v>632</v>
      </c>
      <c r="B203" s="1164" t="s">
        <v>0</v>
      </c>
      <c r="C203" s="1164"/>
      <c r="D203" s="1164"/>
      <c r="E203" s="1164" t="s">
        <v>2</v>
      </c>
      <c r="F203" s="1164"/>
      <c r="G203" s="1164"/>
      <c r="H203" s="1164" t="s">
        <v>1</v>
      </c>
      <c r="I203" s="1164"/>
      <c r="J203" s="1164"/>
      <c r="K203" s="1164" t="s">
        <v>121</v>
      </c>
      <c r="L203" s="1164"/>
      <c r="M203" s="1164"/>
      <c r="N203" s="1152" t="s">
        <v>4</v>
      </c>
    </row>
    <row r="204" spans="1:14">
      <c r="A204" s="165"/>
      <c r="B204" s="166" t="s">
        <v>23</v>
      </c>
      <c r="C204" s="166" t="s">
        <v>24</v>
      </c>
      <c r="D204" s="166" t="s">
        <v>4</v>
      </c>
      <c r="E204" s="166" t="s">
        <v>23</v>
      </c>
      <c r="F204" s="166" t="s">
        <v>24</v>
      </c>
      <c r="G204" s="166" t="s">
        <v>4</v>
      </c>
      <c r="H204" s="166" t="s">
        <v>23</v>
      </c>
      <c r="I204" s="166" t="s">
        <v>24</v>
      </c>
      <c r="J204" s="166" t="s">
        <v>4</v>
      </c>
      <c r="K204" s="166" t="s">
        <v>23</v>
      </c>
      <c r="L204" s="166" t="s">
        <v>24</v>
      </c>
      <c r="M204" s="166" t="s">
        <v>4</v>
      </c>
      <c r="N204" s="1153"/>
    </row>
    <row r="205" spans="1:14">
      <c r="A205" s="177" t="s">
        <v>633</v>
      </c>
      <c r="B205" s="447">
        <v>0.33200000000000002</v>
      </c>
      <c r="C205" s="426"/>
      <c r="D205" s="447">
        <v>0.33200000000000002</v>
      </c>
      <c r="E205" s="447"/>
      <c r="F205" s="447"/>
      <c r="G205" s="447"/>
      <c r="H205" s="447">
        <v>0.20699999999999999</v>
      </c>
      <c r="I205" s="426"/>
      <c r="J205" s="447">
        <v>0.20699999999999999</v>
      </c>
      <c r="K205" s="447">
        <v>0.1</v>
      </c>
      <c r="L205" s="447">
        <v>1.43E-2</v>
      </c>
      <c r="M205" s="447">
        <v>0.1111</v>
      </c>
      <c r="N205" s="448">
        <v>0.2611</v>
      </c>
    </row>
    <row r="206" spans="1:14" ht="26.25">
      <c r="A206" s="177" t="s">
        <v>634</v>
      </c>
      <c r="B206" s="447">
        <v>0.42749999999999999</v>
      </c>
      <c r="C206" s="447">
        <v>0.20330000000000001</v>
      </c>
      <c r="D206" s="447">
        <v>0.29799999999999999</v>
      </c>
      <c r="E206" s="426"/>
      <c r="F206" s="426"/>
      <c r="G206" s="426"/>
      <c r="H206" s="447">
        <v>0.20469999999999999</v>
      </c>
      <c r="I206" s="426"/>
      <c r="J206" s="447">
        <v>0.20469999999999999</v>
      </c>
      <c r="K206" s="447">
        <v>0.2</v>
      </c>
      <c r="L206" s="447">
        <v>0.2</v>
      </c>
      <c r="M206" s="447">
        <v>0.2</v>
      </c>
      <c r="N206" s="448">
        <v>0.25319999999999998</v>
      </c>
    </row>
    <row r="207" spans="1:14" ht="26.25">
      <c r="A207" s="177" t="s">
        <v>635</v>
      </c>
      <c r="B207" s="447">
        <v>0.30780000000000002</v>
      </c>
      <c r="C207" s="426"/>
      <c r="D207" s="447">
        <v>0.30780000000000002</v>
      </c>
      <c r="E207" s="426"/>
      <c r="F207" s="426"/>
      <c r="G207" s="85"/>
      <c r="H207" s="447">
        <v>0.14949999999999999</v>
      </c>
      <c r="I207" s="426"/>
      <c r="J207" s="447">
        <v>0.14949999999999999</v>
      </c>
      <c r="K207" s="447">
        <v>1.43E-2</v>
      </c>
      <c r="L207" s="447">
        <v>0.35</v>
      </c>
      <c r="M207" s="447">
        <v>0.29630000000000001</v>
      </c>
      <c r="N207" s="448">
        <v>0.2271</v>
      </c>
    </row>
    <row r="208" spans="1:14" ht="26.25">
      <c r="A208" s="177" t="s">
        <v>636</v>
      </c>
      <c r="B208" s="447">
        <v>0.43790000000000001</v>
      </c>
      <c r="C208" s="426"/>
      <c r="D208" s="447">
        <v>0.43790000000000001</v>
      </c>
      <c r="E208" s="447"/>
      <c r="F208" s="447"/>
      <c r="G208" s="447"/>
      <c r="H208" s="447">
        <v>0.1545</v>
      </c>
      <c r="I208" s="447">
        <v>0.4118</v>
      </c>
      <c r="J208" s="447">
        <v>0.18559999999999999</v>
      </c>
      <c r="K208" s="447">
        <v>0.18179999999999999</v>
      </c>
      <c r="L208" s="447">
        <v>0.5</v>
      </c>
      <c r="M208" s="447">
        <v>0.18559999999999999</v>
      </c>
      <c r="N208" s="448">
        <v>0.34399999999999997</v>
      </c>
    </row>
    <row r="209" spans="1:14">
      <c r="A209" s="177" t="s">
        <v>637</v>
      </c>
      <c r="B209" s="447">
        <v>0.59150000000000003</v>
      </c>
      <c r="C209" s="426"/>
      <c r="D209" s="447">
        <v>0.59150000000000003</v>
      </c>
      <c r="E209" s="426"/>
      <c r="F209" s="426"/>
      <c r="G209" s="426"/>
      <c r="H209" s="447">
        <v>0.35709999999999997</v>
      </c>
      <c r="I209" s="426"/>
      <c r="J209" s="447">
        <v>0.35709999999999997</v>
      </c>
      <c r="K209" s="447">
        <v>0.21740000000000001</v>
      </c>
      <c r="L209" s="426"/>
      <c r="M209" s="447">
        <v>0.21740000000000001</v>
      </c>
      <c r="N209" s="448">
        <v>0.51270000000000004</v>
      </c>
    </row>
    <row r="210" spans="1:14">
      <c r="A210" s="177" t="s">
        <v>638</v>
      </c>
      <c r="B210" s="447">
        <v>0.40739999999999998</v>
      </c>
      <c r="C210" s="447">
        <v>0.57469999999999999</v>
      </c>
      <c r="D210" s="447">
        <v>0.48209999999999997</v>
      </c>
      <c r="E210" s="447"/>
      <c r="F210" s="447"/>
      <c r="G210" s="447"/>
      <c r="H210" s="447">
        <v>0.35289999999999999</v>
      </c>
      <c r="I210" s="447">
        <v>0.14199999999999999</v>
      </c>
      <c r="J210" s="447">
        <v>0.2107</v>
      </c>
      <c r="K210" s="447">
        <v>0.57140000000000002</v>
      </c>
      <c r="L210" s="447">
        <v>0.33329999999999999</v>
      </c>
      <c r="M210" s="447">
        <v>0.18179999999999999</v>
      </c>
      <c r="N210" s="448">
        <v>0.32329999999999998</v>
      </c>
    </row>
    <row r="211" spans="1:14">
      <c r="A211" s="159" t="s">
        <v>639</v>
      </c>
      <c r="B211" s="426"/>
      <c r="C211" s="426"/>
      <c r="D211" s="426"/>
      <c r="E211" s="426"/>
      <c r="F211" s="426"/>
      <c r="G211" s="426"/>
      <c r="H211" s="447">
        <v>0.17649999999999999</v>
      </c>
      <c r="I211" s="426"/>
      <c r="J211" s="447">
        <v>0.17649999999999999</v>
      </c>
      <c r="K211" s="426"/>
      <c r="L211" s="426"/>
      <c r="M211" s="426"/>
      <c r="N211" s="448">
        <v>0.17649999999999999</v>
      </c>
    </row>
    <row r="212" spans="1:14" ht="15.75" thickBot="1">
      <c r="A212" s="163" t="s">
        <v>113</v>
      </c>
      <c r="B212" s="451">
        <v>0.41735000000000005</v>
      </c>
      <c r="C212" s="451">
        <v>0.38900000000000001</v>
      </c>
      <c r="D212" s="451">
        <v>0.40821666666666667</v>
      </c>
      <c r="E212" s="467"/>
      <c r="F212" s="467"/>
      <c r="G212" s="467"/>
      <c r="H212" s="451">
        <v>0.22888571428571428</v>
      </c>
      <c r="I212" s="451">
        <v>0.27689999999999998</v>
      </c>
      <c r="J212" s="451">
        <v>0.21301428571428568</v>
      </c>
      <c r="K212" s="451">
        <v>0.25412000000000001</v>
      </c>
      <c r="L212" s="451">
        <v>0.27951999999999999</v>
      </c>
      <c r="M212" s="451">
        <v>0.19869999999999999</v>
      </c>
      <c r="N212" s="452">
        <v>0.29970000000000002</v>
      </c>
    </row>
    <row r="213" spans="1:14" ht="15.75" thickBot="1">
      <c r="A213" s="85"/>
      <c r="B213" s="85"/>
      <c r="C213" s="85"/>
      <c r="D213" s="85"/>
      <c r="E213" s="85"/>
      <c r="F213" s="85"/>
      <c r="G213" s="85"/>
      <c r="H213" s="85"/>
      <c r="I213" s="85"/>
      <c r="J213" s="85"/>
      <c r="K213" s="85"/>
      <c r="L213" s="85"/>
      <c r="M213" s="85"/>
      <c r="N213" s="85"/>
    </row>
    <row r="214" spans="1:14">
      <c r="A214" s="170" t="s">
        <v>511</v>
      </c>
      <c r="B214" s="1151" t="s">
        <v>0</v>
      </c>
      <c r="C214" s="1151"/>
      <c r="D214" s="1151"/>
      <c r="E214" s="1151" t="s">
        <v>2</v>
      </c>
      <c r="F214" s="1151"/>
      <c r="G214" s="1151"/>
      <c r="H214" s="1151" t="s">
        <v>1</v>
      </c>
      <c r="I214" s="1151"/>
      <c r="J214" s="1151"/>
      <c r="K214" s="1151" t="s">
        <v>121</v>
      </c>
      <c r="L214" s="1151"/>
      <c r="M214" s="1151"/>
      <c r="N214" s="1152" t="s">
        <v>4</v>
      </c>
    </row>
    <row r="215" spans="1:14">
      <c r="A215" s="165"/>
      <c r="B215" s="166" t="s">
        <v>23</v>
      </c>
      <c r="C215" s="166" t="s">
        <v>24</v>
      </c>
      <c r="D215" s="166" t="s">
        <v>4</v>
      </c>
      <c r="E215" s="166" t="s">
        <v>23</v>
      </c>
      <c r="F215" s="166" t="s">
        <v>24</v>
      </c>
      <c r="G215" s="166" t="s">
        <v>4</v>
      </c>
      <c r="H215" s="166" t="s">
        <v>23</v>
      </c>
      <c r="I215" s="166" t="s">
        <v>24</v>
      </c>
      <c r="J215" s="166" t="s">
        <v>4</v>
      </c>
      <c r="K215" s="166" t="s">
        <v>23</v>
      </c>
      <c r="L215" s="166" t="s">
        <v>24</v>
      </c>
      <c r="M215" s="166" t="s">
        <v>4</v>
      </c>
      <c r="N215" s="1153"/>
    </row>
    <row r="216" spans="1:14">
      <c r="A216" s="159" t="s">
        <v>640</v>
      </c>
      <c r="B216" s="175">
        <v>0.50299401197604787</v>
      </c>
      <c r="C216" s="175">
        <v>0.66666666666666663</v>
      </c>
      <c r="D216" s="175">
        <v>0.50588235294117645</v>
      </c>
      <c r="E216" s="175" t="s">
        <v>550</v>
      </c>
      <c r="F216" s="175" t="s">
        <v>550</v>
      </c>
      <c r="G216" s="175" t="s">
        <v>550</v>
      </c>
      <c r="H216" s="156">
        <v>0.10119047619047619</v>
      </c>
      <c r="I216" s="156">
        <v>0.6</v>
      </c>
      <c r="J216" s="156">
        <v>0.11560693641618497</v>
      </c>
      <c r="K216" s="175">
        <v>0.05</v>
      </c>
      <c r="L216" s="175">
        <v>0.125</v>
      </c>
      <c r="M216" s="175">
        <v>6.25E-2</v>
      </c>
      <c r="N216" s="176">
        <v>0.34759358288770054</v>
      </c>
    </row>
    <row r="217" spans="1:14">
      <c r="A217" s="159" t="s">
        <v>641</v>
      </c>
      <c r="B217" s="175">
        <v>0.56164383561643838</v>
      </c>
      <c r="C217" s="175">
        <v>0.90909090909090906</v>
      </c>
      <c r="D217" s="175">
        <v>0.6071428571428571</v>
      </c>
      <c r="E217" s="175" t="s">
        <v>550</v>
      </c>
      <c r="F217" s="175" t="s">
        <v>550</v>
      </c>
      <c r="G217" s="175" t="s">
        <v>550</v>
      </c>
      <c r="H217" s="156">
        <v>0.10204081632653061</v>
      </c>
      <c r="I217" s="156">
        <v>0.4375</v>
      </c>
      <c r="J217" s="156">
        <v>0.18461538461538463</v>
      </c>
      <c r="K217" s="175">
        <v>7.6923076923076927E-2</v>
      </c>
      <c r="L217" s="175">
        <v>7.6923076923076927E-2</v>
      </c>
      <c r="M217" s="175">
        <v>7.6923076923076927E-2</v>
      </c>
      <c r="N217" s="176">
        <v>0.37142857142857144</v>
      </c>
    </row>
    <row r="218" spans="1:14">
      <c r="A218" s="159" t="s">
        <v>642</v>
      </c>
      <c r="B218" s="175">
        <v>0.46547884187082406</v>
      </c>
      <c r="C218" s="175">
        <v>0.92</v>
      </c>
      <c r="D218" s="175">
        <v>0.48945147679324896</v>
      </c>
      <c r="E218" s="175" t="s">
        <v>550</v>
      </c>
      <c r="F218" s="175" t="s">
        <v>550</v>
      </c>
      <c r="G218" s="175" t="s">
        <v>550</v>
      </c>
      <c r="H218" s="156">
        <v>0.10900473933649289</v>
      </c>
      <c r="I218" s="156" t="s">
        <v>550</v>
      </c>
      <c r="J218" s="156">
        <v>0.10900473933649289</v>
      </c>
      <c r="K218" s="175">
        <v>5.4054054054054057E-2</v>
      </c>
      <c r="L218" s="175">
        <v>0.125</v>
      </c>
      <c r="M218" s="175">
        <v>6.6666666666666666E-2</v>
      </c>
      <c r="N218" s="176">
        <v>0.35342465753424657</v>
      </c>
    </row>
    <row r="219" spans="1:14">
      <c r="A219" s="159" t="s">
        <v>643</v>
      </c>
      <c r="B219" s="175">
        <v>0.46202531645569622</v>
      </c>
      <c r="C219" s="175">
        <v>0.91666666666666663</v>
      </c>
      <c r="D219" s="175">
        <v>0.49411764705882355</v>
      </c>
      <c r="E219" s="175" t="s">
        <v>550</v>
      </c>
      <c r="F219" s="175" t="s">
        <v>550</v>
      </c>
      <c r="G219" s="175" t="s">
        <v>550</v>
      </c>
      <c r="H219" s="156">
        <v>5.4545454545454543E-2</v>
      </c>
      <c r="I219" s="156">
        <v>0.75</v>
      </c>
      <c r="J219" s="156">
        <v>7.8947368421052627E-2</v>
      </c>
      <c r="K219" s="175">
        <v>0.10869565217391304</v>
      </c>
      <c r="L219" s="175">
        <v>0</v>
      </c>
      <c r="M219" s="175">
        <v>0.10204081632653061</v>
      </c>
      <c r="N219" s="176">
        <v>0.29429429429429427</v>
      </c>
    </row>
    <row r="220" spans="1:14" ht="26.25">
      <c r="A220" s="159" t="s">
        <v>579</v>
      </c>
      <c r="B220" s="175">
        <v>0.17391304347826086</v>
      </c>
      <c r="C220" s="175" t="s">
        <v>550</v>
      </c>
      <c r="D220" s="175">
        <v>0.17391304347826086</v>
      </c>
      <c r="E220" s="175" t="s">
        <v>550</v>
      </c>
      <c r="F220" s="175" t="s">
        <v>550</v>
      </c>
      <c r="G220" s="175" t="s">
        <v>550</v>
      </c>
      <c r="H220" s="156" t="s">
        <v>550</v>
      </c>
      <c r="I220" s="156" t="s">
        <v>550</v>
      </c>
      <c r="J220" s="156" t="s">
        <v>550</v>
      </c>
      <c r="K220" s="175" t="s">
        <v>550</v>
      </c>
      <c r="L220" s="175" t="s">
        <v>550</v>
      </c>
      <c r="M220" s="175" t="s">
        <v>550</v>
      </c>
      <c r="N220" s="176">
        <v>0.17391304347826086</v>
      </c>
    </row>
    <row r="221" spans="1:14" ht="15.75" thickBot="1">
      <c r="A221" s="157" t="s">
        <v>113</v>
      </c>
      <c r="B221" s="181">
        <v>0.47075471698113208</v>
      </c>
      <c r="C221" s="181">
        <v>0.88888888888888884</v>
      </c>
      <c r="D221" s="181">
        <v>0.49102333931777381</v>
      </c>
      <c r="E221" s="181" t="s">
        <v>550</v>
      </c>
      <c r="F221" s="181" t="s">
        <v>550</v>
      </c>
      <c r="G221" s="181" t="s">
        <v>550</v>
      </c>
      <c r="H221" s="181">
        <v>9.4795539033457249E-2</v>
      </c>
      <c r="I221" s="181">
        <v>0.52</v>
      </c>
      <c r="J221" s="181">
        <v>0.11367673179396093</v>
      </c>
      <c r="K221" s="181">
        <v>7.3529411764705885E-2</v>
      </c>
      <c r="L221" s="181">
        <v>9.375E-2</v>
      </c>
      <c r="M221" s="181">
        <v>7.7380952380952384E-2</v>
      </c>
      <c r="N221" s="182">
        <v>0.33821138211382112</v>
      </c>
    </row>
    <row r="222" spans="1:14" ht="15.75" thickBot="1">
      <c r="A222" s="85"/>
      <c r="B222" s="85"/>
      <c r="C222" s="85"/>
      <c r="D222" s="85"/>
      <c r="E222" s="85"/>
      <c r="F222" s="85"/>
      <c r="G222" s="85"/>
      <c r="H222" s="85"/>
      <c r="I222" s="85"/>
      <c r="J222" s="85"/>
      <c r="K222" s="85"/>
      <c r="L222" s="85"/>
      <c r="M222" s="85"/>
      <c r="N222" s="85"/>
    </row>
    <row r="223" spans="1:14" ht="26.25">
      <c r="A223" s="195" t="s">
        <v>644</v>
      </c>
      <c r="B223" s="1151" t="s">
        <v>0</v>
      </c>
      <c r="C223" s="1151"/>
      <c r="D223" s="1151"/>
      <c r="E223" s="1151" t="s">
        <v>2</v>
      </c>
      <c r="F223" s="1151"/>
      <c r="G223" s="1151"/>
      <c r="H223" s="1151" t="s">
        <v>1</v>
      </c>
      <c r="I223" s="1151"/>
      <c r="J223" s="1151"/>
      <c r="K223" s="1151" t="s">
        <v>121</v>
      </c>
      <c r="L223" s="1151"/>
      <c r="M223" s="1151"/>
      <c r="N223" s="1152" t="s">
        <v>4</v>
      </c>
    </row>
    <row r="224" spans="1:14">
      <c r="A224" s="165"/>
      <c r="B224" s="166" t="s">
        <v>23</v>
      </c>
      <c r="C224" s="166" t="s">
        <v>24</v>
      </c>
      <c r="D224" s="166" t="s">
        <v>4</v>
      </c>
      <c r="E224" s="166" t="s">
        <v>23</v>
      </c>
      <c r="F224" s="166" t="s">
        <v>24</v>
      </c>
      <c r="G224" s="166" t="s">
        <v>4</v>
      </c>
      <c r="H224" s="166" t="s">
        <v>23</v>
      </c>
      <c r="I224" s="166" t="s">
        <v>24</v>
      </c>
      <c r="J224" s="166" t="s">
        <v>4</v>
      </c>
      <c r="K224" s="166" t="s">
        <v>23</v>
      </c>
      <c r="L224" s="166" t="s">
        <v>24</v>
      </c>
      <c r="M224" s="166" t="s">
        <v>4</v>
      </c>
      <c r="N224" s="1153"/>
    </row>
    <row r="225" spans="1:14" ht="15.75" thickBot="1">
      <c r="A225" s="157" t="s">
        <v>113</v>
      </c>
      <c r="B225" s="175">
        <v>0.44900000000000001</v>
      </c>
      <c r="C225" s="175">
        <v>0.58199999999999996</v>
      </c>
      <c r="D225" s="175">
        <v>0.51500000000000001</v>
      </c>
      <c r="E225" s="175"/>
      <c r="F225" s="175"/>
      <c r="G225" s="175"/>
      <c r="H225" s="175"/>
      <c r="I225" s="175">
        <v>0.125</v>
      </c>
      <c r="J225" s="175">
        <v>0.125</v>
      </c>
      <c r="K225" s="175"/>
      <c r="L225" s="175"/>
      <c r="M225" s="175"/>
      <c r="N225" s="176">
        <v>0.501</v>
      </c>
    </row>
    <row r="226" spans="1:14" ht="15.75" thickBot="1">
      <c r="A226" s="85"/>
      <c r="B226" s="85"/>
      <c r="C226" s="85"/>
      <c r="D226" s="85"/>
      <c r="E226" s="85"/>
      <c r="F226" s="85"/>
      <c r="G226" s="85"/>
      <c r="H226" s="85"/>
      <c r="I226" s="85"/>
      <c r="J226" s="85"/>
      <c r="K226" s="85"/>
      <c r="L226" s="85"/>
      <c r="M226" s="85"/>
      <c r="N226" s="85"/>
    </row>
    <row r="227" spans="1:14">
      <c r="A227" s="170" t="s">
        <v>514</v>
      </c>
      <c r="B227" s="1151" t="s">
        <v>0</v>
      </c>
      <c r="C227" s="1151"/>
      <c r="D227" s="1151"/>
      <c r="E227" s="1151" t="s">
        <v>2</v>
      </c>
      <c r="F227" s="1151"/>
      <c r="G227" s="1151"/>
      <c r="H227" s="1151" t="s">
        <v>1</v>
      </c>
      <c r="I227" s="1151"/>
      <c r="J227" s="1151"/>
      <c r="K227" s="1151" t="s">
        <v>121</v>
      </c>
      <c r="L227" s="1151"/>
      <c r="M227" s="1151"/>
      <c r="N227" s="1152" t="s">
        <v>4</v>
      </c>
    </row>
    <row r="228" spans="1:14">
      <c r="A228" s="165"/>
      <c r="B228" s="166" t="s">
        <v>23</v>
      </c>
      <c r="C228" s="166" t="s">
        <v>24</v>
      </c>
      <c r="D228" s="166" t="s">
        <v>4</v>
      </c>
      <c r="E228" s="166" t="s">
        <v>23</v>
      </c>
      <c r="F228" s="166" t="s">
        <v>24</v>
      </c>
      <c r="G228" s="166" t="s">
        <v>4</v>
      </c>
      <c r="H228" s="166" t="s">
        <v>23</v>
      </c>
      <c r="I228" s="166" t="s">
        <v>24</v>
      </c>
      <c r="J228" s="166" t="s">
        <v>4</v>
      </c>
      <c r="K228" s="166" t="s">
        <v>23</v>
      </c>
      <c r="L228" s="166" t="s">
        <v>24</v>
      </c>
      <c r="M228" s="166" t="s">
        <v>4</v>
      </c>
      <c r="N228" s="1153"/>
    </row>
    <row r="229" spans="1:14">
      <c r="A229" s="159" t="s">
        <v>1556</v>
      </c>
      <c r="B229" s="175"/>
      <c r="C229" s="175"/>
      <c r="D229" s="175"/>
      <c r="E229" s="175"/>
      <c r="F229" s="175"/>
      <c r="G229" s="175"/>
      <c r="H229" s="175"/>
      <c r="I229" s="175"/>
      <c r="J229" s="175"/>
      <c r="K229" s="175"/>
      <c r="L229" s="175"/>
      <c r="M229" s="175"/>
      <c r="N229" s="176"/>
    </row>
    <row r="230" spans="1:14" ht="26.25">
      <c r="A230" s="159" t="s">
        <v>1557</v>
      </c>
      <c r="B230" s="175" t="s">
        <v>1555</v>
      </c>
      <c r="C230" s="175"/>
      <c r="D230" s="175"/>
      <c r="E230" s="175"/>
      <c r="F230" s="175"/>
      <c r="G230" s="175"/>
      <c r="H230" s="175"/>
      <c r="I230" s="175"/>
      <c r="J230" s="175"/>
      <c r="K230" s="175"/>
      <c r="L230" s="175"/>
      <c r="M230" s="175"/>
      <c r="N230" s="176"/>
    </row>
    <row r="231" spans="1:14" ht="15.75" thickBot="1">
      <c r="A231" s="157" t="s">
        <v>110</v>
      </c>
      <c r="B231" s="181">
        <v>0.309963099630996</v>
      </c>
      <c r="C231" s="181">
        <v>0.35</v>
      </c>
      <c r="D231" s="181">
        <v>0.325942350332594</v>
      </c>
      <c r="E231" s="181"/>
      <c r="F231" s="181"/>
      <c r="G231" s="181"/>
      <c r="H231" s="181">
        <v>0.10638297872340401</v>
      </c>
      <c r="I231" s="181">
        <v>0.108433734939759</v>
      </c>
      <c r="J231" s="181">
        <v>0.107692307692308</v>
      </c>
      <c r="K231" s="181"/>
      <c r="L231" s="181"/>
      <c r="M231" s="181"/>
      <c r="N231" s="182">
        <v>0.307</v>
      </c>
    </row>
    <row r="232" spans="1:14" ht="15.75" thickBot="1">
      <c r="A232" s="85"/>
      <c r="B232" s="85"/>
      <c r="C232" s="85"/>
      <c r="D232" s="85"/>
      <c r="E232" s="85"/>
      <c r="F232" s="85"/>
      <c r="G232" s="85"/>
      <c r="H232" s="85"/>
      <c r="I232" s="85"/>
      <c r="J232" s="85"/>
      <c r="K232" s="85"/>
      <c r="L232" s="85"/>
      <c r="M232" s="85"/>
      <c r="N232" s="85"/>
    </row>
    <row r="233" spans="1:14">
      <c r="A233" s="170" t="s">
        <v>515</v>
      </c>
      <c r="B233" s="1151" t="s">
        <v>0</v>
      </c>
      <c r="C233" s="1151"/>
      <c r="D233" s="1151"/>
      <c r="E233" s="1151" t="s">
        <v>2</v>
      </c>
      <c r="F233" s="1151"/>
      <c r="G233" s="1151"/>
      <c r="H233" s="1151" t="s">
        <v>1</v>
      </c>
      <c r="I233" s="1151"/>
      <c r="J233" s="1151"/>
      <c r="K233" s="1151" t="s">
        <v>121</v>
      </c>
      <c r="L233" s="1151"/>
      <c r="M233" s="1151"/>
      <c r="N233" s="1152" t="s">
        <v>4</v>
      </c>
    </row>
    <row r="234" spans="1:14">
      <c r="A234" s="165"/>
      <c r="B234" s="166" t="s">
        <v>23</v>
      </c>
      <c r="C234" s="166" t="s">
        <v>24</v>
      </c>
      <c r="D234" s="166" t="s">
        <v>4</v>
      </c>
      <c r="E234" s="166" t="s">
        <v>23</v>
      </c>
      <c r="F234" s="166" t="s">
        <v>24</v>
      </c>
      <c r="G234" s="166" t="s">
        <v>4</v>
      </c>
      <c r="H234" s="166" t="s">
        <v>23</v>
      </c>
      <c r="I234" s="166" t="s">
        <v>24</v>
      </c>
      <c r="J234" s="166" t="s">
        <v>4</v>
      </c>
      <c r="K234" s="166" t="s">
        <v>23</v>
      </c>
      <c r="L234" s="166" t="s">
        <v>24</v>
      </c>
      <c r="M234" s="166" t="s">
        <v>4</v>
      </c>
      <c r="N234" s="1153"/>
    </row>
    <row r="235" spans="1:14" ht="15.75" thickBot="1">
      <c r="A235" s="157" t="s">
        <v>113</v>
      </c>
      <c r="B235" s="181">
        <v>8.6199999999999999E-2</v>
      </c>
      <c r="C235" s="181"/>
      <c r="D235" s="181">
        <v>8.5999999999999993E-2</v>
      </c>
      <c r="E235" s="181">
        <v>0</v>
      </c>
      <c r="F235" s="181"/>
      <c r="G235" s="181">
        <v>0</v>
      </c>
      <c r="H235" s="181">
        <v>9.5899999999999999E-2</v>
      </c>
      <c r="I235" s="181"/>
      <c r="J235" s="181">
        <v>9.6000000000000002E-2</v>
      </c>
      <c r="K235" s="181">
        <v>7.1400000000000005E-2</v>
      </c>
      <c r="L235" s="181">
        <v>0</v>
      </c>
      <c r="M235" s="181">
        <v>6.6600000000000006E-2</v>
      </c>
      <c r="N235" s="182">
        <v>8.5000000000000006E-2</v>
      </c>
    </row>
    <row r="236" spans="1:14" ht="15.75" thickBot="1">
      <c r="A236" s="85"/>
      <c r="B236" s="85"/>
      <c r="C236" s="85"/>
      <c r="D236" s="85"/>
      <c r="E236" s="85"/>
      <c r="F236" s="85"/>
      <c r="G236" s="85"/>
      <c r="H236" s="85"/>
      <c r="I236" s="85"/>
      <c r="J236" s="85"/>
      <c r="K236" s="85"/>
      <c r="L236" s="85"/>
      <c r="M236" s="85"/>
      <c r="N236" s="85"/>
    </row>
    <row r="237" spans="1:14" ht="15" customHeight="1">
      <c r="A237" s="170" t="s">
        <v>645</v>
      </c>
      <c r="B237" s="1151" t="s">
        <v>0</v>
      </c>
      <c r="C237" s="1151"/>
      <c r="D237" s="1151"/>
      <c r="E237" s="1151" t="s">
        <v>2</v>
      </c>
      <c r="F237" s="1151"/>
      <c r="G237" s="1151"/>
      <c r="H237" s="1151" t="s">
        <v>1</v>
      </c>
      <c r="I237" s="1151"/>
      <c r="J237" s="1151"/>
      <c r="K237" s="1151" t="s">
        <v>121</v>
      </c>
      <c r="L237" s="1151"/>
      <c r="M237" s="1151"/>
      <c r="N237" s="1155" t="s">
        <v>4</v>
      </c>
    </row>
    <row r="238" spans="1:14">
      <c r="A238" s="165"/>
      <c r="B238" s="143" t="s">
        <v>23</v>
      </c>
      <c r="C238" s="143" t="s">
        <v>24</v>
      </c>
      <c r="D238" s="143" t="s">
        <v>4</v>
      </c>
      <c r="E238" s="143" t="s">
        <v>23</v>
      </c>
      <c r="F238" s="143" t="s">
        <v>24</v>
      </c>
      <c r="G238" s="143" t="s">
        <v>4</v>
      </c>
      <c r="H238" s="143" t="s">
        <v>23</v>
      </c>
      <c r="I238" s="143" t="s">
        <v>24</v>
      </c>
      <c r="J238" s="143" t="s">
        <v>4</v>
      </c>
      <c r="K238" s="143" t="s">
        <v>23</v>
      </c>
      <c r="L238" s="143" t="s">
        <v>24</v>
      </c>
      <c r="M238" s="143" t="s">
        <v>4</v>
      </c>
      <c r="N238" s="1156"/>
    </row>
    <row r="239" spans="1:14">
      <c r="A239" s="177" t="s">
        <v>533</v>
      </c>
      <c r="B239" s="468">
        <v>0.28431372549019607</v>
      </c>
      <c r="C239" s="468" t="s">
        <v>550</v>
      </c>
      <c r="D239" s="468">
        <v>0.28431372549019607</v>
      </c>
      <c r="E239" s="447" t="s">
        <v>550</v>
      </c>
      <c r="F239" s="447" t="s">
        <v>550</v>
      </c>
      <c r="G239" s="447" t="s">
        <v>550</v>
      </c>
      <c r="H239" s="468">
        <v>0.15584415584415584</v>
      </c>
      <c r="I239" s="468" t="s">
        <v>550</v>
      </c>
      <c r="J239" s="468">
        <v>0.15584415584415584</v>
      </c>
      <c r="K239" s="468">
        <v>0.16666666666666666</v>
      </c>
      <c r="L239" s="468">
        <v>0.25</v>
      </c>
      <c r="M239" s="468">
        <v>0.1875</v>
      </c>
      <c r="N239" s="448">
        <v>0.22564102564102564</v>
      </c>
    </row>
    <row r="240" spans="1:14">
      <c r="A240" s="177" t="s">
        <v>527</v>
      </c>
      <c r="B240" s="468">
        <v>0.34034165571616293</v>
      </c>
      <c r="C240" s="468">
        <v>0.75206611570247939</v>
      </c>
      <c r="D240" s="468">
        <v>0.3968253968253968</v>
      </c>
      <c r="E240" s="447" t="s">
        <v>550</v>
      </c>
      <c r="F240" s="447" t="s">
        <v>550</v>
      </c>
      <c r="G240" s="447" t="s">
        <v>550</v>
      </c>
      <c r="H240" s="468">
        <v>6.6869300911854099E-2</v>
      </c>
      <c r="I240" s="468">
        <v>0.4642857142857143</v>
      </c>
      <c r="J240" s="468">
        <v>9.8039215686274508E-2</v>
      </c>
      <c r="K240" s="468">
        <v>0.2978723404255319</v>
      </c>
      <c r="L240" s="468">
        <v>0</v>
      </c>
      <c r="M240" s="468">
        <v>0.23728813559322035</v>
      </c>
      <c r="N240" s="448">
        <v>0.26223564954682782</v>
      </c>
    </row>
    <row r="241" spans="1:14">
      <c r="A241" s="177" t="s">
        <v>646</v>
      </c>
      <c r="B241" s="468">
        <v>0.14583333333333334</v>
      </c>
      <c r="C241" s="468" t="s">
        <v>550</v>
      </c>
      <c r="D241" s="468">
        <v>0.14583333333333334</v>
      </c>
      <c r="E241" s="447" t="s">
        <v>550</v>
      </c>
      <c r="F241" s="447" t="s">
        <v>550</v>
      </c>
      <c r="G241" s="447" t="s">
        <v>550</v>
      </c>
      <c r="H241" s="468">
        <v>0.14634146341463414</v>
      </c>
      <c r="I241" s="468" t="s">
        <v>550</v>
      </c>
      <c r="J241" s="468">
        <v>0.14634146341463414</v>
      </c>
      <c r="K241" s="468">
        <v>0</v>
      </c>
      <c r="L241" s="468">
        <v>0</v>
      </c>
      <c r="M241" s="468">
        <v>0</v>
      </c>
      <c r="N241" s="448">
        <v>0.13541666666666666</v>
      </c>
    </row>
    <row r="242" spans="1:14">
      <c r="A242" s="177" t="s">
        <v>647</v>
      </c>
      <c r="B242" s="468">
        <v>0.50502512562814073</v>
      </c>
      <c r="C242" s="468">
        <v>0.8125</v>
      </c>
      <c r="D242" s="468">
        <v>0.53811659192825112</v>
      </c>
      <c r="E242" s="447" t="s">
        <v>550</v>
      </c>
      <c r="F242" s="447" t="s">
        <v>550</v>
      </c>
      <c r="G242" s="447" t="s">
        <v>550</v>
      </c>
      <c r="H242" s="468">
        <v>5.5172413793103448E-2</v>
      </c>
      <c r="I242" s="468">
        <v>0.61904761904761907</v>
      </c>
      <c r="J242" s="468">
        <v>0.12650602409638553</v>
      </c>
      <c r="K242" s="468">
        <v>0.27027027027027029</v>
      </c>
      <c r="L242" s="468">
        <v>0</v>
      </c>
      <c r="M242" s="468">
        <v>0.26315789473684209</v>
      </c>
      <c r="N242" s="448">
        <v>0.4169230769230769</v>
      </c>
    </row>
    <row r="243" spans="1:14" ht="26.25">
      <c r="A243" s="177" t="s">
        <v>648</v>
      </c>
      <c r="B243" s="468">
        <v>0.40484429065743943</v>
      </c>
      <c r="C243" s="468">
        <v>0.7640449438202247</v>
      </c>
      <c r="D243" s="468">
        <v>0.43828451882845187</v>
      </c>
      <c r="E243" s="447" t="s">
        <v>550</v>
      </c>
      <c r="F243" s="447" t="s">
        <v>550</v>
      </c>
      <c r="G243" s="447" t="s">
        <v>550</v>
      </c>
      <c r="H243" s="468">
        <v>0.19318181818181818</v>
      </c>
      <c r="I243" s="468">
        <v>0.43877551020408162</v>
      </c>
      <c r="J243" s="468">
        <v>0.23791821561338289</v>
      </c>
      <c r="K243" s="468">
        <v>0.2857142857142857</v>
      </c>
      <c r="L243" s="468">
        <v>0.45454545454545453</v>
      </c>
      <c r="M243" s="468">
        <v>0.32941176470588235</v>
      </c>
      <c r="N243" s="448">
        <v>0.36415452818239391</v>
      </c>
    </row>
    <row r="244" spans="1:14" ht="15.75" customHeight="1">
      <c r="A244" s="177" t="s">
        <v>530</v>
      </c>
      <c r="B244" s="468">
        <v>0.27348993288590606</v>
      </c>
      <c r="C244" s="468" t="s">
        <v>550</v>
      </c>
      <c r="D244" s="468">
        <v>0.27348993288590606</v>
      </c>
      <c r="E244" s="447" t="s">
        <v>550</v>
      </c>
      <c r="F244" s="447" t="s">
        <v>550</v>
      </c>
      <c r="G244" s="447" t="s">
        <v>550</v>
      </c>
      <c r="H244" s="468">
        <v>0.22180451127819548</v>
      </c>
      <c r="I244" s="468" t="s">
        <v>550</v>
      </c>
      <c r="J244" s="468">
        <v>0.22180451127819548</v>
      </c>
      <c r="K244" s="468">
        <v>0.25</v>
      </c>
      <c r="L244" s="468">
        <v>0.5</v>
      </c>
      <c r="M244" s="468">
        <v>0.3</v>
      </c>
      <c r="N244" s="448">
        <v>0.25942350332594233</v>
      </c>
    </row>
    <row r="245" spans="1:14">
      <c r="A245" s="177" t="s">
        <v>649</v>
      </c>
      <c r="B245" s="468">
        <v>0.37945205479452054</v>
      </c>
      <c r="C245" s="468">
        <v>0</v>
      </c>
      <c r="D245" s="468">
        <v>0.37687074829931971</v>
      </c>
      <c r="E245" s="447" t="s">
        <v>550</v>
      </c>
      <c r="F245" s="447" t="s">
        <v>550</v>
      </c>
      <c r="G245" s="447" t="s">
        <v>550</v>
      </c>
      <c r="H245" s="468">
        <v>0.1918918918918919</v>
      </c>
      <c r="I245" s="468">
        <v>0.20361990950226244</v>
      </c>
      <c r="J245" s="468">
        <v>0.19627749576988154</v>
      </c>
      <c r="K245" s="468">
        <v>0.5625</v>
      </c>
      <c r="L245" s="468">
        <v>0.5</v>
      </c>
      <c r="M245" s="468">
        <v>0.53846153846153844</v>
      </c>
      <c r="N245" s="448">
        <v>0.30103550295857989</v>
      </c>
    </row>
    <row r="246" spans="1:14" ht="26.25">
      <c r="A246" s="177" t="s">
        <v>650</v>
      </c>
      <c r="B246" s="468">
        <v>0.30026572187776795</v>
      </c>
      <c r="C246" s="468">
        <v>0.58139534883720934</v>
      </c>
      <c r="D246" s="468">
        <v>0.32016460905349792</v>
      </c>
      <c r="E246" s="447" t="s">
        <v>550</v>
      </c>
      <c r="F246" s="447" t="s">
        <v>550</v>
      </c>
      <c r="G246" s="447" t="s">
        <v>550</v>
      </c>
      <c r="H246" s="468">
        <v>0.1009009009009009</v>
      </c>
      <c r="I246" s="468">
        <v>0.34883720930232559</v>
      </c>
      <c r="J246" s="468">
        <v>0.11872909698996656</v>
      </c>
      <c r="K246" s="468">
        <v>0.1</v>
      </c>
      <c r="L246" s="468">
        <v>0.25</v>
      </c>
      <c r="M246" s="468">
        <v>0.12903225806451613</v>
      </c>
      <c r="N246" s="448">
        <v>0.24959999999999999</v>
      </c>
    </row>
    <row r="247" spans="1:14" ht="26.25">
      <c r="A247" s="177" t="s">
        <v>651</v>
      </c>
      <c r="B247" s="468"/>
      <c r="C247" s="468"/>
      <c r="D247" s="468"/>
      <c r="E247" s="447"/>
      <c r="F247" s="447"/>
      <c r="G247" s="447"/>
      <c r="H247" s="468"/>
      <c r="I247" s="468"/>
      <c r="J247" s="468"/>
      <c r="K247" s="468">
        <v>0</v>
      </c>
      <c r="L247" s="468">
        <v>0</v>
      </c>
      <c r="M247" s="468">
        <v>0</v>
      </c>
      <c r="N247" s="448">
        <v>0</v>
      </c>
    </row>
    <row r="248" spans="1:14">
      <c r="A248" s="177" t="s">
        <v>652</v>
      </c>
      <c r="B248" s="468"/>
      <c r="C248" s="468"/>
      <c r="D248" s="468"/>
      <c r="E248" s="447"/>
      <c r="F248" s="447"/>
      <c r="G248" s="447"/>
      <c r="H248" s="468">
        <v>0.37614678899082571</v>
      </c>
      <c r="I248" s="468" t="s">
        <v>550</v>
      </c>
      <c r="J248" s="468">
        <v>0.37614678899082571</v>
      </c>
      <c r="K248" s="468">
        <v>8.3333333333333329E-2</v>
      </c>
      <c r="L248" s="468">
        <v>0</v>
      </c>
      <c r="M248" s="468">
        <v>6.8965517241379309E-2</v>
      </c>
      <c r="N248" s="448">
        <v>0.34008097165991902</v>
      </c>
    </row>
    <row r="249" spans="1:14" ht="15.75" thickBot="1">
      <c r="A249" s="160" t="s">
        <v>113</v>
      </c>
      <c r="B249" s="451">
        <v>0.35111207082703522</v>
      </c>
      <c r="C249" s="451">
        <v>0.71060171919770776</v>
      </c>
      <c r="D249" s="451">
        <v>0.37630522088353413</v>
      </c>
      <c r="E249" s="451" t="s">
        <v>550</v>
      </c>
      <c r="F249" s="451" t="s">
        <v>550</v>
      </c>
      <c r="G249" s="451" t="s">
        <v>550</v>
      </c>
      <c r="H249" s="451">
        <v>0.15270758122743683</v>
      </c>
      <c r="I249" s="451">
        <v>0.32346241457858771</v>
      </c>
      <c r="J249" s="451">
        <v>0.17606731068868806</v>
      </c>
      <c r="K249" s="469">
        <v>0.23693379790940766</v>
      </c>
      <c r="L249" s="469">
        <v>0.30666666666666664</v>
      </c>
      <c r="M249" s="469">
        <v>0.25138121546961328</v>
      </c>
      <c r="N249" s="452">
        <v>0.29587182785639105</v>
      </c>
    </row>
    <row r="250" spans="1:14" ht="15.75" thickBot="1">
      <c r="A250" s="85"/>
      <c r="B250" s="85"/>
      <c r="C250" s="85"/>
      <c r="D250" s="85"/>
      <c r="E250" s="85"/>
      <c r="F250" s="85"/>
      <c r="G250" s="85"/>
      <c r="H250" s="85"/>
      <c r="I250" s="85"/>
      <c r="J250" s="85"/>
      <c r="K250" s="85"/>
      <c r="L250" s="85"/>
      <c r="M250" s="85"/>
      <c r="N250" s="85"/>
    </row>
    <row r="251" spans="1:14" ht="26.25" customHeight="1">
      <c r="A251" s="170" t="s">
        <v>653</v>
      </c>
      <c r="B251" s="1151" t="s">
        <v>0</v>
      </c>
      <c r="C251" s="1151"/>
      <c r="D251" s="1151"/>
      <c r="E251" s="1151" t="s">
        <v>2</v>
      </c>
      <c r="F251" s="1151"/>
      <c r="G251" s="1151"/>
      <c r="H251" s="1151" t="s">
        <v>1</v>
      </c>
      <c r="I251" s="1151"/>
      <c r="J251" s="1151"/>
      <c r="K251" s="1151" t="s">
        <v>121</v>
      </c>
      <c r="L251" s="1151"/>
      <c r="M251" s="1151"/>
      <c r="N251" s="1152" t="s">
        <v>4</v>
      </c>
    </row>
    <row r="252" spans="1:14">
      <c r="A252" s="165"/>
      <c r="B252" s="166" t="s">
        <v>23</v>
      </c>
      <c r="C252" s="166" t="s">
        <v>24</v>
      </c>
      <c r="D252" s="166" t="s">
        <v>4</v>
      </c>
      <c r="E252" s="166" t="s">
        <v>23</v>
      </c>
      <c r="F252" s="166" t="s">
        <v>24</v>
      </c>
      <c r="G252" s="166" t="s">
        <v>4</v>
      </c>
      <c r="H252" s="166" t="s">
        <v>23</v>
      </c>
      <c r="I252" s="166" t="s">
        <v>24</v>
      </c>
      <c r="J252" s="166" t="s">
        <v>4</v>
      </c>
      <c r="K252" s="166" t="s">
        <v>23</v>
      </c>
      <c r="L252" s="166" t="s">
        <v>24</v>
      </c>
      <c r="M252" s="166" t="s">
        <v>4</v>
      </c>
      <c r="N252" s="1153"/>
    </row>
    <row r="253" spans="1:14">
      <c r="A253" s="196" t="s">
        <v>654</v>
      </c>
      <c r="B253" s="447">
        <v>0.5898305084745763</v>
      </c>
      <c r="C253" s="447">
        <v>0.88059701492537312</v>
      </c>
      <c r="D253" s="447">
        <v>0.64364640883977897</v>
      </c>
      <c r="E253" s="447" t="s">
        <v>550</v>
      </c>
      <c r="F253" s="447" t="s">
        <v>550</v>
      </c>
      <c r="G253" s="447" t="s">
        <v>550</v>
      </c>
      <c r="H253" s="447">
        <v>0.24409448818897639</v>
      </c>
      <c r="I253" s="447">
        <v>0.92</v>
      </c>
      <c r="J253" s="447">
        <v>0.35526315789473684</v>
      </c>
      <c r="K253" s="447">
        <v>0.22222222222222221</v>
      </c>
      <c r="L253" s="447">
        <v>0.25</v>
      </c>
      <c r="M253" s="447">
        <v>0.23076923076923078</v>
      </c>
      <c r="N253" s="448">
        <v>0.54259259259259263</v>
      </c>
    </row>
    <row r="254" spans="1:14" ht="25.5">
      <c r="A254" s="196" t="s">
        <v>655</v>
      </c>
      <c r="B254" s="447">
        <v>0.19463087248322147</v>
      </c>
      <c r="C254" s="447" t="s">
        <v>550</v>
      </c>
      <c r="D254" s="447">
        <v>0.19463087248322147</v>
      </c>
      <c r="E254" s="447" t="s">
        <v>550</v>
      </c>
      <c r="F254" s="447" t="s">
        <v>550</v>
      </c>
      <c r="G254" s="447" t="s">
        <v>550</v>
      </c>
      <c r="H254" s="447">
        <v>0.15476190476190477</v>
      </c>
      <c r="I254" s="447" t="s">
        <v>550</v>
      </c>
      <c r="J254" s="447">
        <v>0.15476190476190477</v>
      </c>
      <c r="K254" s="447" t="s">
        <v>550</v>
      </c>
      <c r="L254" s="447" t="s">
        <v>550</v>
      </c>
      <c r="M254" s="447" t="s">
        <v>550</v>
      </c>
      <c r="N254" s="448">
        <v>0.18025751072961374</v>
      </c>
    </row>
    <row r="255" spans="1:14">
      <c r="A255" s="196" t="s">
        <v>656</v>
      </c>
      <c r="B255" s="447">
        <v>0.4170403587443946</v>
      </c>
      <c r="C255" s="447">
        <v>0.55932203389830504</v>
      </c>
      <c r="D255" s="447">
        <v>0.43366336633663366</v>
      </c>
      <c r="E255" s="447" t="s">
        <v>550</v>
      </c>
      <c r="F255" s="447" t="s">
        <v>550</v>
      </c>
      <c r="G255" s="447" t="s">
        <v>550</v>
      </c>
      <c r="H255" s="447">
        <v>9.2592592592592587E-2</v>
      </c>
      <c r="I255" s="447">
        <v>0.24590163934426229</v>
      </c>
      <c r="J255" s="447">
        <v>0.14792899408284024</v>
      </c>
      <c r="K255" s="447">
        <v>0.42857142857142855</v>
      </c>
      <c r="L255" s="447">
        <v>0.25</v>
      </c>
      <c r="M255" s="447">
        <v>0.36363636363636365</v>
      </c>
      <c r="N255" s="448">
        <v>0.36204379562043798</v>
      </c>
    </row>
    <row r="256" spans="1:14">
      <c r="A256" s="196" t="s">
        <v>529</v>
      </c>
      <c r="B256" s="447">
        <v>0.48598130841121495</v>
      </c>
      <c r="C256" s="447">
        <v>0.6097560975609756</v>
      </c>
      <c r="D256" s="447">
        <v>0.50588235294117645</v>
      </c>
      <c r="E256" s="447" t="s">
        <v>550</v>
      </c>
      <c r="F256" s="447" t="s">
        <v>550</v>
      </c>
      <c r="G256" s="447" t="s">
        <v>550</v>
      </c>
      <c r="H256" s="447">
        <v>0.13600000000000001</v>
      </c>
      <c r="I256" s="447">
        <v>0.41463414634146339</v>
      </c>
      <c r="J256" s="447">
        <v>0.20481927710843373</v>
      </c>
      <c r="K256" s="447">
        <v>0.125</v>
      </c>
      <c r="L256" s="447">
        <v>0.2</v>
      </c>
      <c r="M256" s="447">
        <v>0.15384615384615385</v>
      </c>
      <c r="N256" s="448">
        <v>0.38018433179723504</v>
      </c>
    </row>
    <row r="257" spans="1:14">
      <c r="A257" s="196" t="s">
        <v>657</v>
      </c>
      <c r="B257" s="447">
        <v>0.46413502109704641</v>
      </c>
      <c r="C257" s="447">
        <v>0.72440944881889768</v>
      </c>
      <c r="D257" s="447">
        <v>0.51913477537437602</v>
      </c>
      <c r="E257" s="447" t="s">
        <v>550</v>
      </c>
      <c r="F257" s="447" t="s">
        <v>550</v>
      </c>
      <c r="G257" s="447" t="s">
        <v>550</v>
      </c>
      <c r="H257" s="447">
        <v>0.29559748427672955</v>
      </c>
      <c r="I257" s="447">
        <v>0.52777777777777779</v>
      </c>
      <c r="J257" s="447">
        <v>0.33846153846153848</v>
      </c>
      <c r="K257" s="447">
        <v>0.17647058823529413</v>
      </c>
      <c r="L257" s="447">
        <v>0</v>
      </c>
      <c r="M257" s="447">
        <v>0.17142857142857143</v>
      </c>
      <c r="N257" s="448">
        <v>0.46209386281588449</v>
      </c>
    </row>
    <row r="258" spans="1:14">
      <c r="A258" s="196" t="s">
        <v>658</v>
      </c>
      <c r="B258" s="447">
        <v>0.31315240083507306</v>
      </c>
      <c r="C258" s="447">
        <v>0.44230769230769229</v>
      </c>
      <c r="D258" s="447">
        <v>0.33619210977701541</v>
      </c>
      <c r="E258" s="447">
        <v>0.25531914893617019</v>
      </c>
      <c r="F258" s="447">
        <v>0.35714285714285715</v>
      </c>
      <c r="G258" s="447">
        <v>0.31067961165048541</v>
      </c>
      <c r="H258" s="447">
        <v>0.29946524064171121</v>
      </c>
      <c r="I258" s="447">
        <v>0.5</v>
      </c>
      <c r="J258" s="447">
        <v>0.30569948186528495</v>
      </c>
      <c r="K258" s="447">
        <v>0</v>
      </c>
      <c r="L258" s="447">
        <v>0</v>
      </c>
      <c r="M258" s="447">
        <v>0</v>
      </c>
      <c r="N258" s="448">
        <v>0.32319819819819817</v>
      </c>
    </row>
    <row r="259" spans="1:14">
      <c r="A259" s="196" t="s">
        <v>659</v>
      </c>
      <c r="B259" s="447">
        <v>0.36734693877551022</v>
      </c>
      <c r="C259" s="447" t="s">
        <v>550</v>
      </c>
      <c r="D259" s="447">
        <v>0.36734693877551022</v>
      </c>
      <c r="E259" s="447">
        <v>0.16317991631799164</v>
      </c>
      <c r="F259" s="447" t="s">
        <v>550</v>
      </c>
      <c r="G259" s="447">
        <v>0.16317991631799164</v>
      </c>
      <c r="H259" s="447">
        <v>0.17073170731707318</v>
      </c>
      <c r="I259" s="447" t="s">
        <v>550</v>
      </c>
      <c r="J259" s="447">
        <v>0.17073170731707318</v>
      </c>
      <c r="K259" s="447">
        <v>0.2</v>
      </c>
      <c r="L259" s="447">
        <v>0.4</v>
      </c>
      <c r="M259" s="447">
        <v>0.3</v>
      </c>
      <c r="N259" s="448">
        <v>0.21907216494845361</v>
      </c>
    </row>
    <row r="260" spans="1:14">
      <c r="A260" s="196" t="s">
        <v>528</v>
      </c>
      <c r="B260" s="447">
        <v>0.48039215686274511</v>
      </c>
      <c r="C260" s="447">
        <v>0.73684210526315785</v>
      </c>
      <c r="D260" s="447">
        <v>0.55000000000000004</v>
      </c>
      <c r="E260" s="447" t="s">
        <v>550</v>
      </c>
      <c r="F260" s="447" t="s">
        <v>550</v>
      </c>
      <c r="G260" s="447" t="s">
        <v>550</v>
      </c>
      <c r="H260" s="447">
        <v>0.19354838709677419</v>
      </c>
      <c r="I260" s="447">
        <v>0.49450549450549453</v>
      </c>
      <c r="J260" s="447">
        <v>0.34239130434782611</v>
      </c>
      <c r="K260" s="447">
        <v>7.1428571428571425E-2</v>
      </c>
      <c r="L260" s="447">
        <v>0.15384615384615385</v>
      </c>
      <c r="M260" s="447">
        <v>0.1111111111111111</v>
      </c>
      <c r="N260" s="448">
        <v>0.47068145800316957</v>
      </c>
    </row>
    <row r="261" spans="1:14" ht="25.5">
      <c r="A261" s="196" t="s">
        <v>611</v>
      </c>
      <c r="B261" s="447">
        <v>0.19838056680161945</v>
      </c>
      <c r="C261" s="447">
        <v>0.33333333333333331</v>
      </c>
      <c r="D261" s="447">
        <v>0.2268370607028754</v>
      </c>
      <c r="E261" s="447" t="s">
        <v>550</v>
      </c>
      <c r="F261" s="447" t="s">
        <v>550</v>
      </c>
      <c r="G261" s="447" t="s">
        <v>550</v>
      </c>
      <c r="H261" s="447">
        <v>0.2</v>
      </c>
      <c r="I261" s="447" t="s">
        <v>550</v>
      </c>
      <c r="J261" s="447">
        <v>0.2</v>
      </c>
      <c r="K261" s="447" t="s">
        <v>550</v>
      </c>
      <c r="L261" s="447" t="s">
        <v>550</v>
      </c>
      <c r="M261" s="447" t="s">
        <v>550</v>
      </c>
      <c r="N261" s="448">
        <v>0.22522522522522523</v>
      </c>
    </row>
    <row r="262" spans="1:14" ht="15.75" thickBot="1">
      <c r="A262" s="164" t="s">
        <v>660</v>
      </c>
      <c r="B262" s="451">
        <v>0.40435745937961598</v>
      </c>
      <c r="C262" s="451">
        <v>0.62456747404844293</v>
      </c>
      <c r="D262" s="451">
        <v>0.44309190505173462</v>
      </c>
      <c r="E262" s="451">
        <v>0.17832167832167833</v>
      </c>
      <c r="F262" s="451">
        <v>0.35714285714285715</v>
      </c>
      <c r="G262" s="451">
        <v>0.20760233918128654</v>
      </c>
      <c r="H262" s="451">
        <v>0.21504237288135594</v>
      </c>
      <c r="I262" s="451">
        <v>0.46923076923076923</v>
      </c>
      <c r="J262" s="451">
        <v>0.26993355481727577</v>
      </c>
      <c r="K262" s="451">
        <v>0.17391304347826086</v>
      </c>
      <c r="L262" s="451">
        <v>0.20512820512820512</v>
      </c>
      <c r="M262" s="451">
        <v>0.18320610687022901</v>
      </c>
      <c r="N262" s="452">
        <v>0.37799717912552894</v>
      </c>
    </row>
    <row r="264" spans="1:14">
      <c r="A264" s="1146" t="s">
        <v>143</v>
      </c>
      <c r="B264" s="1146"/>
      <c r="C264" s="1146"/>
      <c r="D264" s="1146"/>
      <c r="E264" s="1146"/>
      <c r="F264" s="1146"/>
      <c r="G264" s="1146"/>
      <c r="H264" s="1146"/>
      <c r="I264" s="1146"/>
      <c r="J264" s="1146"/>
      <c r="K264" s="1146"/>
      <c r="L264" s="1146"/>
      <c r="M264" s="1146"/>
      <c r="N264" s="1146"/>
    </row>
    <row r="265" spans="1:14">
      <c r="A265" s="1154" t="s">
        <v>169</v>
      </c>
      <c r="B265" s="1154"/>
      <c r="C265" s="1154"/>
      <c r="D265" s="1154"/>
      <c r="E265" s="1154"/>
      <c r="F265" s="1154"/>
      <c r="G265" s="1154"/>
      <c r="H265" s="1154"/>
      <c r="I265" s="1154"/>
      <c r="J265" s="1154"/>
      <c r="K265" s="1154"/>
      <c r="L265" s="1154"/>
      <c r="M265" s="1154"/>
      <c r="N265" s="1154"/>
    </row>
    <row r="266" spans="1:14">
      <c r="A266" s="1146" t="s">
        <v>170</v>
      </c>
      <c r="B266" s="1146"/>
      <c r="C266" s="1146"/>
      <c r="D266" s="1146"/>
      <c r="E266" s="1146"/>
      <c r="F266" s="1146"/>
      <c r="G266" s="1146"/>
      <c r="H266" s="1146"/>
      <c r="I266" s="1146"/>
      <c r="J266" s="1146"/>
      <c r="K266" s="1146"/>
      <c r="L266" s="1146"/>
      <c r="M266" s="1146"/>
      <c r="N266" s="1146"/>
    </row>
    <row r="267" spans="1:14">
      <c r="A267" s="2" t="s">
        <v>21</v>
      </c>
      <c r="B267" s="103"/>
      <c r="C267" s="103"/>
      <c r="D267" s="103"/>
      <c r="E267" s="103"/>
      <c r="F267" s="103"/>
      <c r="G267" s="103"/>
      <c r="H267" s="103"/>
      <c r="I267" s="103"/>
      <c r="J267" s="103"/>
      <c r="K267" s="103"/>
      <c r="L267" s="103"/>
      <c r="M267" s="103"/>
      <c r="N267" s="103"/>
    </row>
    <row r="268" spans="1:14">
      <c r="A268" s="4" t="s">
        <v>22</v>
      </c>
      <c r="B268" s="103"/>
      <c r="C268" s="103"/>
      <c r="D268" s="103"/>
      <c r="E268" s="103"/>
      <c r="F268" s="103"/>
      <c r="G268" s="103"/>
      <c r="H268" s="103"/>
      <c r="I268" s="103"/>
      <c r="J268" s="103"/>
      <c r="K268" s="103"/>
      <c r="L268" s="103"/>
      <c r="M268" s="103"/>
      <c r="N268" s="103"/>
    </row>
    <row r="269" spans="1:14">
      <c r="A269" s="1146" t="s">
        <v>165</v>
      </c>
      <c r="B269" s="1146"/>
      <c r="C269" s="1146"/>
      <c r="D269" s="1146"/>
      <c r="E269" s="1146"/>
      <c r="F269" s="1146"/>
      <c r="G269" s="1146"/>
      <c r="H269" s="1146"/>
      <c r="I269" s="1146"/>
      <c r="J269" s="1146"/>
      <c r="K269" s="1146"/>
      <c r="L269" s="1146"/>
      <c r="M269" s="1146"/>
      <c r="N269" s="1146"/>
    </row>
    <row r="270" spans="1:14">
      <c r="A270" s="103"/>
      <c r="B270" s="103"/>
      <c r="C270" s="103"/>
      <c r="D270" s="103"/>
      <c r="E270" s="103"/>
      <c r="F270" s="103"/>
      <c r="G270" s="103"/>
      <c r="H270" s="103"/>
      <c r="I270" s="103"/>
      <c r="J270" s="103"/>
      <c r="K270" s="103"/>
      <c r="L270" s="103"/>
      <c r="M270" s="103"/>
      <c r="N270" s="103"/>
    </row>
    <row r="271" spans="1:14">
      <c r="A271" s="102" t="s">
        <v>122</v>
      </c>
      <c r="B271" s="1"/>
      <c r="C271" s="1"/>
      <c r="D271" s="1"/>
      <c r="E271" s="1"/>
      <c r="F271" s="1"/>
      <c r="G271" s="1"/>
      <c r="H271" s="1"/>
      <c r="I271" s="1"/>
      <c r="J271" s="1"/>
      <c r="K271" s="1"/>
      <c r="L271" s="1"/>
      <c r="M271" s="1"/>
      <c r="N271" s="1"/>
    </row>
    <row r="272" spans="1:14" ht="30" customHeight="1">
      <c r="A272" s="1150" t="s">
        <v>171</v>
      </c>
      <c r="B272" s="1150"/>
      <c r="C272" s="1150"/>
      <c r="D272" s="1150"/>
      <c r="E272" s="1150"/>
      <c r="F272" s="1150"/>
      <c r="G272" s="1150"/>
      <c r="H272" s="1150"/>
      <c r="I272" s="1150"/>
      <c r="J272" s="1150"/>
      <c r="K272" s="1150"/>
      <c r="L272" s="1150"/>
      <c r="M272" s="1150"/>
      <c r="N272" s="1150"/>
    </row>
  </sheetData>
  <mergeCells count="136">
    <mergeCell ref="B251:D251"/>
    <mergeCell ref="E251:G251"/>
    <mergeCell ref="H251:J251"/>
    <mergeCell ref="K251:M251"/>
    <mergeCell ref="N251:N252"/>
    <mergeCell ref="B237:D237"/>
    <mergeCell ref="E237:G237"/>
    <mergeCell ref="H237:J237"/>
    <mergeCell ref="K237:M237"/>
    <mergeCell ref="N237:N238"/>
    <mergeCell ref="B233:D233"/>
    <mergeCell ref="E233:G233"/>
    <mergeCell ref="H233:J233"/>
    <mergeCell ref="K233:M233"/>
    <mergeCell ref="N233:N234"/>
    <mergeCell ref="B227:D227"/>
    <mergeCell ref="E227:G227"/>
    <mergeCell ref="H227:J227"/>
    <mergeCell ref="K227:M227"/>
    <mergeCell ref="N227:N228"/>
    <mergeCell ref="B223:D223"/>
    <mergeCell ref="E223:G223"/>
    <mergeCell ref="H223:J223"/>
    <mergeCell ref="K223:M223"/>
    <mergeCell ref="N223:N224"/>
    <mergeCell ref="B214:D214"/>
    <mergeCell ref="E214:G214"/>
    <mergeCell ref="H214:J214"/>
    <mergeCell ref="K214:M214"/>
    <mergeCell ref="N214:N215"/>
    <mergeCell ref="B203:D203"/>
    <mergeCell ref="E203:G203"/>
    <mergeCell ref="H203:J203"/>
    <mergeCell ref="K203:M203"/>
    <mergeCell ref="N203:N204"/>
    <mergeCell ref="B191:D191"/>
    <mergeCell ref="E191:G191"/>
    <mergeCell ref="H191:J191"/>
    <mergeCell ref="K191:M191"/>
    <mergeCell ref="N191:N192"/>
    <mergeCell ref="B184:D184"/>
    <mergeCell ref="E184:G184"/>
    <mergeCell ref="H184:J184"/>
    <mergeCell ref="K184:M184"/>
    <mergeCell ref="N184:N185"/>
    <mergeCell ref="B173:D173"/>
    <mergeCell ref="E173:G173"/>
    <mergeCell ref="H173:J173"/>
    <mergeCell ref="K173:M173"/>
    <mergeCell ref="N173:N174"/>
    <mergeCell ref="B161:D161"/>
    <mergeCell ref="E161:G161"/>
    <mergeCell ref="H161:J161"/>
    <mergeCell ref="K161:M161"/>
    <mergeCell ref="N161:N162"/>
    <mergeCell ref="B150:D150"/>
    <mergeCell ref="E150:G150"/>
    <mergeCell ref="H150:J150"/>
    <mergeCell ref="K150:M150"/>
    <mergeCell ref="N150:N151"/>
    <mergeCell ref="B129:D129"/>
    <mergeCell ref="E129:G129"/>
    <mergeCell ref="H129:J129"/>
    <mergeCell ref="K129:M129"/>
    <mergeCell ref="N129:N130"/>
    <mergeCell ref="B117:D117"/>
    <mergeCell ref="E117:G117"/>
    <mergeCell ref="H117:J117"/>
    <mergeCell ref="K117:M117"/>
    <mergeCell ref="N117:N118"/>
    <mergeCell ref="B108:D108"/>
    <mergeCell ref="E108:G108"/>
    <mergeCell ref="H108:J108"/>
    <mergeCell ref="K108:M108"/>
    <mergeCell ref="N108:N109"/>
    <mergeCell ref="B97:D97"/>
    <mergeCell ref="E97:G97"/>
    <mergeCell ref="H97:J97"/>
    <mergeCell ref="K97:M97"/>
    <mergeCell ref="N97:N98"/>
    <mergeCell ref="B89:D89"/>
    <mergeCell ref="E89:G89"/>
    <mergeCell ref="H89:J89"/>
    <mergeCell ref="K89:M89"/>
    <mergeCell ref="N89:N90"/>
    <mergeCell ref="B79:D79"/>
    <mergeCell ref="E79:G79"/>
    <mergeCell ref="H79:J79"/>
    <mergeCell ref="K79:M79"/>
    <mergeCell ref="N79:N80"/>
    <mergeCell ref="B66:D66"/>
    <mergeCell ref="E66:G66"/>
    <mergeCell ref="H66:J66"/>
    <mergeCell ref="K66:M66"/>
    <mergeCell ref="N66:N67"/>
    <mergeCell ref="B56:D56"/>
    <mergeCell ref="E56:G56"/>
    <mergeCell ref="H56:J56"/>
    <mergeCell ref="K56:M56"/>
    <mergeCell ref="N56:N57"/>
    <mergeCell ref="K14:M14"/>
    <mergeCell ref="N14:N15"/>
    <mergeCell ref="B44:D44"/>
    <mergeCell ref="E44:G44"/>
    <mergeCell ref="H44:J44"/>
    <mergeCell ref="K44:M44"/>
    <mergeCell ref="N44:N45"/>
    <mergeCell ref="B38:D38"/>
    <mergeCell ref="E38:G38"/>
    <mergeCell ref="H38:J38"/>
    <mergeCell ref="K38:M38"/>
    <mergeCell ref="N38:N39"/>
    <mergeCell ref="A1:N1"/>
    <mergeCell ref="A272:N272"/>
    <mergeCell ref="B2:D2"/>
    <mergeCell ref="E2:G2"/>
    <mergeCell ref="H2:J2"/>
    <mergeCell ref="K2:M2"/>
    <mergeCell ref="N2:N3"/>
    <mergeCell ref="A266:N266"/>
    <mergeCell ref="A264:N264"/>
    <mergeCell ref="A265:N265"/>
    <mergeCell ref="A269:N269"/>
    <mergeCell ref="B9:D9"/>
    <mergeCell ref="E9:G9"/>
    <mergeCell ref="H9:J9"/>
    <mergeCell ref="K9:M9"/>
    <mergeCell ref="N9:N10"/>
    <mergeCell ref="B27:D27"/>
    <mergeCell ref="E27:G27"/>
    <mergeCell ref="H27:J27"/>
    <mergeCell ref="K27:M27"/>
    <mergeCell ref="N27:N28"/>
    <mergeCell ref="B14:D14"/>
    <mergeCell ref="E14:G14"/>
    <mergeCell ref="H14:J14"/>
  </mergeCells>
  <pageMargins left="0.7" right="0.7" top="0.78740157499999996" bottom="0.78740157499999996" header="0.3" footer="0.3"/>
  <pageSetup paperSize="9"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F47"/>
  <sheetViews>
    <sheetView zoomScale="90" zoomScaleNormal="90" workbookViewId="0">
      <selection sqref="A1:D1"/>
    </sheetView>
  </sheetViews>
  <sheetFormatPr defaultColWidth="9.140625" defaultRowHeight="12.75"/>
  <cols>
    <col min="1" max="1" width="54.85546875" style="2" customWidth="1"/>
    <col min="2" max="2" width="13.42578125" style="2" customWidth="1"/>
    <col min="3" max="3" width="22.42578125" style="2" customWidth="1"/>
    <col min="4" max="4" width="19.28515625" style="212" bestFit="1" customWidth="1"/>
    <col min="5" max="5" width="24" style="2" customWidth="1"/>
    <col min="6" max="6" width="23" style="2" customWidth="1"/>
    <col min="7" max="7" width="17.42578125" style="2" customWidth="1"/>
    <col min="8" max="8" width="23.85546875" style="2" customWidth="1"/>
    <col min="9" max="9" width="23" style="2" customWidth="1"/>
    <col min="10" max="10" width="22.140625" style="2" customWidth="1"/>
    <col min="11" max="11" width="25.28515625" style="2" customWidth="1"/>
    <col min="12" max="16384" width="9.140625" style="2"/>
  </cols>
  <sheetData>
    <row r="1" spans="1:4" ht="39.950000000000003" customHeight="1">
      <c r="A1" s="1167" t="s">
        <v>2390</v>
      </c>
      <c r="B1" s="1168"/>
      <c r="C1" s="1168"/>
      <c r="D1" s="1169"/>
    </row>
    <row r="2" spans="1:4" ht="39.950000000000003" customHeight="1">
      <c r="A2" s="15" t="s">
        <v>490</v>
      </c>
      <c r="B2" s="8"/>
      <c r="C2" s="8"/>
      <c r="D2" s="223"/>
    </row>
    <row r="3" spans="1:4" ht="15" customHeight="1">
      <c r="A3" s="16" t="s">
        <v>48</v>
      </c>
      <c r="B3" s="142" t="s">
        <v>49</v>
      </c>
      <c r="C3" s="142" t="s">
        <v>126</v>
      </c>
      <c r="D3" s="117" t="s">
        <v>665</v>
      </c>
    </row>
    <row r="4" spans="1:4" ht="15" customHeight="1">
      <c r="A4" s="97" t="s">
        <v>67</v>
      </c>
      <c r="B4" s="215">
        <v>15320</v>
      </c>
      <c r="C4" s="217">
        <v>10100.890026762401</v>
      </c>
      <c r="D4" s="218">
        <v>154745635.20999998</v>
      </c>
    </row>
    <row r="5" spans="1:4" ht="30" customHeight="1">
      <c r="A5" s="97" t="s">
        <v>68</v>
      </c>
      <c r="B5" s="217">
        <v>18735</v>
      </c>
      <c r="C5" s="217">
        <v>9161.5257453963168</v>
      </c>
      <c r="D5" s="216">
        <v>171641184.84</v>
      </c>
    </row>
    <row r="6" spans="1:4" ht="30" customHeight="1">
      <c r="A6" s="97" t="s">
        <v>69</v>
      </c>
      <c r="B6" s="215">
        <v>13489</v>
      </c>
      <c r="C6" s="215">
        <v>29728.396755875161</v>
      </c>
      <c r="D6" s="218">
        <v>401006343.84000003</v>
      </c>
    </row>
    <row r="7" spans="1:4" ht="30" customHeight="1">
      <c r="A7" s="97" t="s">
        <v>70</v>
      </c>
      <c r="B7" s="217">
        <v>640</v>
      </c>
      <c r="C7" s="217">
        <v>10352.860781250001</v>
      </c>
      <c r="D7" s="216">
        <v>6625830.9000000004</v>
      </c>
    </row>
    <row r="8" spans="1:4" ht="15" customHeight="1">
      <c r="A8" s="97" t="s">
        <v>76</v>
      </c>
      <c r="B8" s="217">
        <v>1409</v>
      </c>
      <c r="C8" s="217">
        <v>18391.691682044006</v>
      </c>
      <c r="D8" s="216">
        <v>25913893.580000002</v>
      </c>
    </row>
    <row r="9" spans="1:4" ht="15" customHeight="1">
      <c r="A9" s="97" t="s">
        <v>71</v>
      </c>
      <c r="B9" s="215">
        <v>155140</v>
      </c>
      <c r="C9" s="215">
        <v>5161.7276177001422</v>
      </c>
      <c r="D9" s="218">
        <v>800790422.61000001</v>
      </c>
    </row>
    <row r="10" spans="1:4" ht="15" customHeight="1">
      <c r="A10" s="470" t="s">
        <v>77</v>
      </c>
      <c r="B10" s="219">
        <v>144133</v>
      </c>
      <c r="C10" s="219">
        <v>4907.5701387607278</v>
      </c>
      <c r="D10" s="220">
        <v>707342806.80999994</v>
      </c>
    </row>
    <row r="11" spans="1:4" ht="15" customHeight="1">
      <c r="A11" s="97" t="s">
        <v>72</v>
      </c>
      <c r="B11" s="215">
        <v>10970</v>
      </c>
      <c r="C11" s="215">
        <v>39653.482384685507</v>
      </c>
      <c r="D11" s="218">
        <v>434998701.76000005</v>
      </c>
    </row>
    <row r="12" spans="1:4" ht="15" customHeight="1">
      <c r="A12" s="97" t="s">
        <v>73</v>
      </c>
      <c r="B12" s="215">
        <v>1358</v>
      </c>
      <c r="C12" s="215">
        <v>58939.401958762886</v>
      </c>
      <c r="D12" s="218">
        <v>80039707.859999999</v>
      </c>
    </row>
    <row r="13" spans="1:4" ht="30" customHeight="1">
      <c r="A13" s="97" t="s">
        <v>74</v>
      </c>
      <c r="B13" s="217">
        <v>16836</v>
      </c>
      <c r="C13" s="222">
        <v>55698.18208481824</v>
      </c>
      <c r="D13" s="216">
        <v>937734593.57999992</v>
      </c>
    </row>
    <row r="14" spans="1:4" ht="15" customHeight="1">
      <c r="A14" s="97" t="s">
        <v>75</v>
      </c>
      <c r="B14" s="217">
        <v>17530</v>
      </c>
      <c r="C14" s="217">
        <v>13090.266517969196</v>
      </c>
      <c r="D14" s="216">
        <v>229472372.06</v>
      </c>
    </row>
    <row r="15" spans="1:4" ht="15" customHeight="1" thickBot="1">
      <c r="A15" s="19" t="s">
        <v>4</v>
      </c>
      <c r="B15" s="213">
        <f>SUM(B4:B9,B11:B14)</f>
        <v>251427</v>
      </c>
      <c r="C15" s="213">
        <f>((C4*B4)+(C5*B5)+(C6*B6)+(C7*B7)+(C8*B8)+(C9*B9)+(C11*B11)+(C12*B12)+(C13*B13)+(C14*B14))/B15</f>
        <v>12898.251525253851</v>
      </c>
      <c r="D15" s="221">
        <v>3242968686.2399998</v>
      </c>
    </row>
    <row r="16" spans="1:4" ht="15" customHeight="1">
      <c r="A16" s="1"/>
      <c r="B16" s="1"/>
      <c r="C16" s="1"/>
    </row>
    <row r="17" spans="1:6" ht="15" customHeight="1">
      <c r="A17" s="85" t="s">
        <v>149</v>
      </c>
      <c r="B17" s="1"/>
      <c r="C17" s="1"/>
    </row>
    <row r="18" spans="1:6" ht="39" customHeight="1">
      <c r="A18" s="1165" t="s">
        <v>178</v>
      </c>
      <c r="B18" s="1165"/>
      <c r="C18" s="1165"/>
    </row>
    <row r="19" spans="1:6" ht="38.25" customHeight="1">
      <c r="A19" s="1166" t="s">
        <v>150</v>
      </c>
      <c r="B19" s="1166"/>
      <c r="C19" s="1166"/>
    </row>
    <row r="20" spans="1:6" ht="15" customHeight="1"/>
    <row r="21" spans="1:6" ht="15">
      <c r="F21"/>
    </row>
    <row r="22" spans="1:6" ht="15">
      <c r="F22"/>
    </row>
    <row r="23" spans="1:6" ht="15">
      <c r="F23"/>
    </row>
    <row r="24" spans="1:6" ht="15">
      <c r="F24"/>
    </row>
    <row r="25" spans="1:6" ht="15">
      <c r="F25"/>
    </row>
    <row r="26" spans="1:6" ht="15">
      <c r="F26"/>
    </row>
    <row r="27" spans="1:6" ht="15">
      <c r="F27"/>
    </row>
    <row r="28" spans="1:6" ht="15">
      <c r="F28"/>
    </row>
    <row r="29" spans="1:6" ht="15">
      <c r="F29"/>
    </row>
    <row r="30" spans="1:6" ht="15">
      <c r="F30"/>
    </row>
    <row r="31" spans="1:6" ht="15">
      <c r="F31"/>
    </row>
    <row r="32" spans="1:6" ht="15">
      <c r="F32"/>
    </row>
    <row r="33" spans="6:6" ht="15">
      <c r="F33"/>
    </row>
    <row r="34" spans="6:6" ht="15">
      <c r="F34"/>
    </row>
    <row r="35" spans="6:6" ht="15">
      <c r="F35"/>
    </row>
    <row r="36" spans="6:6" ht="15">
      <c r="F36"/>
    </row>
    <row r="37" spans="6:6" ht="15">
      <c r="F37"/>
    </row>
    <row r="38" spans="6:6" ht="15">
      <c r="F38"/>
    </row>
    <row r="39" spans="6:6" ht="15">
      <c r="F39"/>
    </row>
    <row r="40" spans="6:6" ht="15">
      <c r="F40"/>
    </row>
    <row r="41" spans="6:6" ht="15">
      <c r="F41"/>
    </row>
    <row r="42" spans="6:6" ht="15">
      <c r="F42"/>
    </row>
    <row r="43" spans="6:6" ht="15">
      <c r="F43"/>
    </row>
    <row r="44" spans="6:6" ht="15">
      <c r="F44"/>
    </row>
    <row r="45" spans="6:6" ht="15">
      <c r="F45"/>
    </row>
    <row r="46" spans="6:6" ht="15">
      <c r="F46"/>
    </row>
    <row r="47" spans="6:6" ht="15">
      <c r="F47"/>
    </row>
  </sheetData>
  <mergeCells count="3">
    <mergeCell ref="A18:C18"/>
    <mergeCell ref="A19:C19"/>
    <mergeCell ref="A1:D1"/>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M20"/>
  <sheetViews>
    <sheetView zoomScaleNormal="100" workbookViewId="0">
      <selection sqref="A1:K1"/>
    </sheetView>
  </sheetViews>
  <sheetFormatPr defaultColWidth="9.140625" defaultRowHeight="12.75"/>
  <cols>
    <col min="1" max="1" width="31"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c r="A1" s="1173" t="s">
        <v>2391</v>
      </c>
      <c r="B1" s="1120"/>
      <c r="C1" s="1120"/>
      <c r="D1" s="1120"/>
      <c r="E1" s="1120"/>
      <c r="F1" s="1120"/>
      <c r="G1" s="1120"/>
      <c r="H1" s="1120"/>
      <c r="I1" s="1120"/>
      <c r="J1" s="1121"/>
      <c r="K1" s="1122"/>
    </row>
    <row r="2" spans="1:11" s="5" customFormat="1" ht="38.25" customHeight="1">
      <c r="A2" s="1135" t="s">
        <v>10</v>
      </c>
      <c r="B2" s="1131" t="s">
        <v>9</v>
      </c>
      <c r="C2" s="1174" t="s">
        <v>0</v>
      </c>
      <c r="D2" s="1174"/>
      <c r="E2" s="1174" t="s">
        <v>2</v>
      </c>
      <c r="F2" s="1174"/>
      <c r="G2" s="1174" t="s">
        <v>1</v>
      </c>
      <c r="H2" s="1174"/>
      <c r="I2" s="1171" t="s">
        <v>3</v>
      </c>
      <c r="J2" s="1172"/>
      <c r="K2" s="37" t="s">
        <v>4</v>
      </c>
    </row>
    <row r="3" spans="1:11" s="5" customFormat="1" ht="13.5" thickBot="1">
      <c r="A3" s="1144"/>
      <c r="B3" s="1145"/>
      <c r="C3" s="31" t="s">
        <v>23</v>
      </c>
      <c r="D3" s="31" t="s">
        <v>24</v>
      </c>
      <c r="E3" s="31" t="s">
        <v>23</v>
      </c>
      <c r="F3" s="31" t="s">
        <v>24</v>
      </c>
      <c r="G3" s="31" t="s">
        <v>23</v>
      </c>
      <c r="H3" s="31" t="s">
        <v>24</v>
      </c>
      <c r="I3" s="81" t="s">
        <v>23</v>
      </c>
      <c r="J3" s="81" t="s">
        <v>24</v>
      </c>
      <c r="K3" s="25"/>
    </row>
    <row r="4" spans="1:11" s="5" customFormat="1">
      <c r="A4" s="17" t="s">
        <v>5</v>
      </c>
      <c r="B4" s="10" t="s">
        <v>8</v>
      </c>
      <c r="C4" s="144">
        <v>2715</v>
      </c>
      <c r="D4" s="144">
        <v>94</v>
      </c>
      <c r="E4" s="144">
        <v>0</v>
      </c>
      <c r="F4" s="144">
        <v>0</v>
      </c>
      <c r="G4" s="144">
        <v>2407</v>
      </c>
      <c r="H4" s="144">
        <v>91</v>
      </c>
      <c r="I4" s="225">
        <v>219</v>
      </c>
      <c r="J4" s="226">
        <v>391</v>
      </c>
      <c r="K4" s="149">
        <v>5917</v>
      </c>
    </row>
    <row r="5" spans="1:11" s="5" customFormat="1">
      <c r="A5" s="17" t="s">
        <v>11</v>
      </c>
      <c r="B5" s="11" t="s">
        <v>6</v>
      </c>
      <c r="C5" s="144">
        <v>7247</v>
      </c>
      <c r="D5" s="144">
        <v>863</v>
      </c>
      <c r="E5" s="144">
        <v>1</v>
      </c>
      <c r="F5" s="144">
        <v>0</v>
      </c>
      <c r="G5" s="144">
        <v>6552</v>
      </c>
      <c r="H5" s="144">
        <v>1195</v>
      </c>
      <c r="I5" s="225">
        <v>179</v>
      </c>
      <c r="J5" s="226">
        <v>497</v>
      </c>
      <c r="K5" s="149">
        <v>16534</v>
      </c>
    </row>
    <row r="6" spans="1:11" s="5" customFormat="1">
      <c r="A6" s="17" t="s">
        <v>12</v>
      </c>
      <c r="B6" s="11">
        <v>41.43</v>
      </c>
      <c r="C6" s="144">
        <v>1225</v>
      </c>
      <c r="D6" s="144">
        <v>267</v>
      </c>
      <c r="E6" s="144">
        <v>189</v>
      </c>
      <c r="F6" s="144">
        <v>0</v>
      </c>
      <c r="G6" s="144">
        <v>1109</v>
      </c>
      <c r="H6" s="144">
        <v>337</v>
      </c>
      <c r="I6" s="225">
        <v>85</v>
      </c>
      <c r="J6" s="226">
        <v>40</v>
      </c>
      <c r="K6" s="149">
        <v>3252</v>
      </c>
    </row>
    <row r="7" spans="1:11" s="5" customFormat="1">
      <c r="A7" s="17" t="s">
        <v>13</v>
      </c>
      <c r="B7" s="11" t="s">
        <v>7</v>
      </c>
      <c r="C7" s="144">
        <v>1668</v>
      </c>
      <c r="D7" s="144">
        <v>491</v>
      </c>
      <c r="E7" s="144">
        <v>2501</v>
      </c>
      <c r="F7" s="144">
        <v>0</v>
      </c>
      <c r="G7" s="144">
        <v>402</v>
      </c>
      <c r="H7" s="144">
        <v>185</v>
      </c>
      <c r="I7" s="225">
        <v>50</v>
      </c>
      <c r="J7" s="226">
        <v>207</v>
      </c>
      <c r="K7" s="149">
        <v>5504</v>
      </c>
    </row>
    <row r="8" spans="1:11" s="5" customFormat="1">
      <c r="A8" s="17" t="s">
        <v>14</v>
      </c>
      <c r="B8" s="11" t="s">
        <v>20</v>
      </c>
      <c r="C8" s="144">
        <v>3535</v>
      </c>
      <c r="D8" s="144">
        <v>619</v>
      </c>
      <c r="E8" s="144">
        <v>30</v>
      </c>
      <c r="F8" s="144">
        <v>0</v>
      </c>
      <c r="G8" s="144">
        <v>2421</v>
      </c>
      <c r="H8" s="144">
        <v>484</v>
      </c>
      <c r="I8" s="225">
        <v>62</v>
      </c>
      <c r="J8" s="226">
        <v>218</v>
      </c>
      <c r="K8" s="149">
        <v>7369</v>
      </c>
    </row>
    <row r="9" spans="1:11" s="5" customFormat="1">
      <c r="A9" s="17" t="s">
        <v>15</v>
      </c>
      <c r="B9" s="11">
        <v>62.65</v>
      </c>
      <c r="C9" s="144">
        <v>6151</v>
      </c>
      <c r="D9" s="144">
        <v>929</v>
      </c>
      <c r="E9" s="144">
        <v>53</v>
      </c>
      <c r="F9" s="144">
        <v>0</v>
      </c>
      <c r="G9" s="144">
        <v>5133</v>
      </c>
      <c r="H9" s="144">
        <v>1462</v>
      </c>
      <c r="I9" s="225">
        <v>47</v>
      </c>
      <c r="J9" s="226">
        <v>133</v>
      </c>
      <c r="K9" s="149">
        <v>13908</v>
      </c>
    </row>
    <row r="10" spans="1:11" s="5" customFormat="1" ht="25.5">
      <c r="A10" s="17" t="s">
        <v>16</v>
      </c>
      <c r="B10" s="11">
        <v>68</v>
      </c>
      <c r="C10" s="144">
        <v>84</v>
      </c>
      <c r="D10" s="144">
        <v>148</v>
      </c>
      <c r="E10" s="144">
        <v>1153</v>
      </c>
      <c r="F10" s="144">
        <v>0</v>
      </c>
      <c r="G10" s="144">
        <v>0</v>
      </c>
      <c r="H10" s="144">
        <v>62</v>
      </c>
      <c r="I10" s="225">
        <v>5</v>
      </c>
      <c r="J10" s="226">
        <v>85</v>
      </c>
      <c r="K10" s="149">
        <v>1537</v>
      </c>
    </row>
    <row r="11" spans="1:11" s="5" customFormat="1">
      <c r="A11" s="17" t="s">
        <v>17</v>
      </c>
      <c r="B11" s="11">
        <v>74.75</v>
      </c>
      <c r="C11" s="144">
        <v>3105</v>
      </c>
      <c r="D11" s="144">
        <v>1848</v>
      </c>
      <c r="E11" s="144">
        <v>455</v>
      </c>
      <c r="F11" s="144">
        <v>206</v>
      </c>
      <c r="G11" s="144">
        <v>2168</v>
      </c>
      <c r="H11" s="144">
        <v>1303</v>
      </c>
      <c r="I11" s="225">
        <v>28</v>
      </c>
      <c r="J11" s="226">
        <v>65</v>
      </c>
      <c r="K11" s="149">
        <v>9178</v>
      </c>
    </row>
    <row r="12" spans="1:11" s="5" customFormat="1">
      <c r="A12" s="17" t="s">
        <v>18</v>
      </c>
      <c r="B12" s="11">
        <v>77</v>
      </c>
      <c r="C12" s="144">
        <v>206</v>
      </c>
      <c r="D12" s="144">
        <v>51</v>
      </c>
      <c r="E12" s="144">
        <v>81</v>
      </c>
      <c r="F12" s="144">
        <v>18</v>
      </c>
      <c r="G12" s="144">
        <v>165</v>
      </c>
      <c r="H12" s="144">
        <v>36</v>
      </c>
      <c r="I12" s="225">
        <v>7</v>
      </c>
      <c r="J12" s="226">
        <v>30</v>
      </c>
      <c r="K12" s="149">
        <v>594</v>
      </c>
    </row>
    <row r="13" spans="1:11" s="5" customFormat="1">
      <c r="A13" s="17" t="s">
        <v>19</v>
      </c>
      <c r="B13" s="11">
        <v>81.819999999999993</v>
      </c>
      <c r="C13" s="144">
        <v>1168</v>
      </c>
      <c r="D13" s="144">
        <v>109</v>
      </c>
      <c r="E13" s="144">
        <v>100</v>
      </c>
      <c r="F13" s="144">
        <v>0</v>
      </c>
      <c r="G13" s="144">
        <v>810</v>
      </c>
      <c r="H13" s="144">
        <v>53</v>
      </c>
      <c r="I13" s="225">
        <v>30</v>
      </c>
      <c r="J13" s="226">
        <v>65</v>
      </c>
      <c r="K13" s="149">
        <v>2335</v>
      </c>
    </row>
    <row r="14" spans="1:11">
      <c r="A14" s="21" t="s">
        <v>110</v>
      </c>
      <c r="B14" s="98" t="s">
        <v>109</v>
      </c>
      <c r="C14" s="145">
        <v>27104</v>
      </c>
      <c r="D14" s="145">
        <v>5419</v>
      </c>
      <c r="E14" s="145">
        <v>4563</v>
      </c>
      <c r="F14" s="145">
        <v>224</v>
      </c>
      <c r="G14" s="145">
        <v>21167</v>
      </c>
      <c r="H14" s="145">
        <v>5208</v>
      </c>
      <c r="I14" s="145">
        <v>712</v>
      </c>
      <c r="J14" s="145">
        <v>1731</v>
      </c>
      <c r="K14" s="227">
        <v>66128</v>
      </c>
    </row>
    <row r="15" spans="1:11">
      <c r="A15" s="104" t="s">
        <v>666</v>
      </c>
      <c r="B15" s="99" t="s">
        <v>109</v>
      </c>
      <c r="C15" s="228">
        <v>15787</v>
      </c>
      <c r="D15" s="228">
        <v>3783</v>
      </c>
      <c r="E15" s="228">
        <v>3058</v>
      </c>
      <c r="F15" s="228">
        <v>208</v>
      </c>
      <c r="G15" s="228">
        <v>11695</v>
      </c>
      <c r="H15" s="228">
        <v>3194</v>
      </c>
      <c r="I15" s="228">
        <v>310</v>
      </c>
      <c r="J15" s="228">
        <v>700</v>
      </c>
      <c r="K15" s="149">
        <v>38735</v>
      </c>
    </row>
    <row r="16" spans="1:11" ht="13.5" thickBot="1">
      <c r="A16" s="105" t="s">
        <v>519</v>
      </c>
      <c r="B16" s="100" t="s">
        <v>109</v>
      </c>
      <c r="C16" s="229">
        <v>4137</v>
      </c>
      <c r="D16" s="229">
        <v>130</v>
      </c>
      <c r="E16" s="229">
        <v>1062</v>
      </c>
      <c r="F16" s="229">
        <v>1</v>
      </c>
      <c r="G16" s="229">
        <v>3602</v>
      </c>
      <c r="H16" s="229">
        <v>169</v>
      </c>
      <c r="I16" s="229">
        <v>246</v>
      </c>
      <c r="J16" s="229">
        <v>252</v>
      </c>
      <c r="K16" s="148">
        <v>9599</v>
      </c>
    </row>
    <row r="18" spans="1:13" ht="15" customHeight="1">
      <c r="A18" s="1170" t="s">
        <v>144</v>
      </c>
      <c r="B18" s="1170"/>
      <c r="C18" s="1170"/>
      <c r="D18" s="1170"/>
      <c r="E18" s="1170"/>
      <c r="F18" s="1170"/>
      <c r="G18" s="1170"/>
      <c r="H18" s="1170"/>
      <c r="I18" s="1170"/>
      <c r="J18" s="1170"/>
      <c r="K18" s="1170"/>
    </row>
    <row r="19" spans="1:13" ht="15" customHeight="1">
      <c r="A19" s="1170" t="s">
        <v>172</v>
      </c>
      <c r="B19" s="1170"/>
      <c r="C19" s="1170"/>
      <c r="D19" s="1170"/>
      <c r="E19" s="1170"/>
      <c r="F19" s="1170"/>
      <c r="G19" s="1170"/>
      <c r="H19" s="1170"/>
      <c r="I19" s="1170"/>
      <c r="J19" s="1170"/>
      <c r="K19" s="1170"/>
    </row>
    <row r="20" spans="1:13" ht="15">
      <c r="A20" s="4" t="s">
        <v>667</v>
      </c>
      <c r="B20"/>
      <c r="C20"/>
      <c r="D20"/>
      <c r="E20"/>
      <c r="F20"/>
      <c r="G20"/>
      <c r="H20"/>
      <c r="I20"/>
      <c r="J20"/>
      <c r="K20"/>
      <c r="L20"/>
      <c r="M20"/>
    </row>
  </sheetData>
  <mergeCells count="9">
    <mergeCell ref="A18:K18"/>
    <mergeCell ref="A19:K19"/>
    <mergeCell ref="I2:J2"/>
    <mergeCell ref="A1:K1"/>
    <mergeCell ref="C2:D2"/>
    <mergeCell ref="E2:F2"/>
    <mergeCell ref="G2:H2"/>
    <mergeCell ref="A2:A3"/>
    <mergeCell ref="B2:B3"/>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6">
    <pageSetUpPr fitToPage="1"/>
  </sheetPr>
  <dimension ref="A1:W18"/>
  <sheetViews>
    <sheetView zoomScaleNormal="100" workbookViewId="0">
      <selection sqref="A1:R1"/>
    </sheetView>
  </sheetViews>
  <sheetFormatPr defaultColWidth="9.140625" defaultRowHeight="12.75"/>
  <cols>
    <col min="1" max="1" width="31.5703125" style="2" customWidth="1"/>
    <col min="2"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20" width="9.140625" style="1"/>
    <col min="21" max="21" width="11.28515625" style="1" customWidth="1"/>
    <col min="22" max="16384" width="9.140625" style="1"/>
  </cols>
  <sheetData>
    <row r="1" spans="1:23" ht="25.5" customHeight="1">
      <c r="A1" s="1119" t="s">
        <v>2392</v>
      </c>
      <c r="B1" s="1120"/>
      <c r="C1" s="1120"/>
      <c r="D1" s="1120"/>
      <c r="E1" s="1120"/>
      <c r="F1" s="1120"/>
      <c r="G1" s="1120"/>
      <c r="H1" s="1120"/>
      <c r="I1" s="1120"/>
      <c r="J1" s="1120"/>
      <c r="K1" s="1120"/>
      <c r="L1" s="1120"/>
      <c r="M1" s="1120"/>
      <c r="N1" s="1120"/>
      <c r="O1" s="1120"/>
      <c r="P1" s="1120"/>
      <c r="Q1" s="1120"/>
      <c r="R1" s="1122"/>
      <c r="T1" s="61"/>
      <c r="U1" s="57"/>
      <c r="V1" s="57"/>
      <c r="W1" s="57"/>
    </row>
    <row r="2" spans="1:23" s="5" customFormat="1" ht="38.25" customHeight="1">
      <c r="A2" s="1135" t="s">
        <v>10</v>
      </c>
      <c r="B2" s="1131" t="s">
        <v>9</v>
      </c>
      <c r="C2" s="1175" t="s">
        <v>0</v>
      </c>
      <c r="D2" s="1176"/>
      <c r="E2" s="1176"/>
      <c r="F2" s="1177"/>
      <c r="G2" s="1175" t="s">
        <v>2</v>
      </c>
      <c r="H2" s="1176"/>
      <c r="I2" s="1176"/>
      <c r="J2" s="1177"/>
      <c r="K2" s="1175" t="s">
        <v>1</v>
      </c>
      <c r="L2" s="1176"/>
      <c r="M2" s="1176"/>
      <c r="N2" s="1177"/>
      <c r="O2" s="1175" t="s">
        <v>3</v>
      </c>
      <c r="P2" s="1176"/>
      <c r="Q2" s="1176"/>
      <c r="R2" s="1178"/>
    </row>
    <row r="3" spans="1:23" s="5" customFormat="1" ht="51.75" customHeight="1" thickBot="1">
      <c r="A3" s="1144"/>
      <c r="B3" s="1145"/>
      <c r="C3" s="106" t="s">
        <v>105</v>
      </c>
      <c r="D3" s="106" t="s">
        <v>26</v>
      </c>
      <c r="E3" s="106" t="s">
        <v>92</v>
      </c>
      <c r="F3" s="106" t="s">
        <v>93</v>
      </c>
      <c r="G3" s="106" t="s">
        <v>105</v>
      </c>
      <c r="H3" s="106" t="s">
        <v>26</v>
      </c>
      <c r="I3" s="106" t="s">
        <v>92</v>
      </c>
      <c r="J3" s="106" t="s">
        <v>93</v>
      </c>
      <c r="K3" s="106" t="s">
        <v>105</v>
      </c>
      <c r="L3" s="106" t="s">
        <v>26</v>
      </c>
      <c r="M3" s="106" t="s">
        <v>92</v>
      </c>
      <c r="N3" s="106" t="s">
        <v>93</v>
      </c>
      <c r="O3" s="106" t="s">
        <v>105</v>
      </c>
      <c r="P3" s="106" t="s">
        <v>26</v>
      </c>
      <c r="Q3" s="106" t="s">
        <v>92</v>
      </c>
      <c r="R3" s="107" t="s">
        <v>93</v>
      </c>
    </row>
    <row r="4" spans="1:23" ht="12.75" customHeight="1">
      <c r="A4" s="17" t="s">
        <v>5</v>
      </c>
      <c r="B4" s="10" t="s">
        <v>8</v>
      </c>
      <c r="C4" s="236">
        <v>17828</v>
      </c>
      <c r="D4" s="144">
        <v>20999</v>
      </c>
      <c r="E4" s="144">
        <v>12210</v>
      </c>
      <c r="F4" s="144">
        <v>7663</v>
      </c>
      <c r="G4" s="144">
        <v>0</v>
      </c>
      <c r="H4" s="144">
        <v>0</v>
      </c>
      <c r="I4" s="144">
        <v>0</v>
      </c>
      <c r="J4" s="144">
        <v>0</v>
      </c>
      <c r="K4" s="144">
        <v>4989</v>
      </c>
      <c r="L4" s="144">
        <v>5895</v>
      </c>
      <c r="M4" s="144">
        <v>3551</v>
      </c>
      <c r="N4" s="144">
        <v>2776</v>
      </c>
      <c r="O4" s="144">
        <v>1078</v>
      </c>
      <c r="P4" s="144">
        <v>1096</v>
      </c>
      <c r="Q4" s="144">
        <v>918</v>
      </c>
      <c r="R4" s="237">
        <v>852</v>
      </c>
    </row>
    <row r="5" spans="1:23" ht="12.75" customHeight="1">
      <c r="A5" s="17" t="s">
        <v>11</v>
      </c>
      <c r="B5" s="11" t="s">
        <v>6</v>
      </c>
      <c r="C5" s="236">
        <v>33110</v>
      </c>
      <c r="D5" s="144">
        <v>36217</v>
      </c>
      <c r="E5" s="144">
        <v>26385</v>
      </c>
      <c r="F5" s="144">
        <v>18738</v>
      </c>
      <c r="G5" s="144">
        <v>534</v>
      </c>
      <c r="H5" s="144">
        <v>629</v>
      </c>
      <c r="I5" s="144">
        <v>302</v>
      </c>
      <c r="J5" s="144">
        <v>180</v>
      </c>
      <c r="K5" s="144">
        <v>12900</v>
      </c>
      <c r="L5" s="144">
        <v>14685</v>
      </c>
      <c r="M5" s="144">
        <v>11147</v>
      </c>
      <c r="N5" s="144">
        <v>8986</v>
      </c>
      <c r="O5" s="144">
        <v>1529</v>
      </c>
      <c r="P5" s="144">
        <v>1561</v>
      </c>
      <c r="Q5" s="144">
        <v>1384</v>
      </c>
      <c r="R5" s="237">
        <v>1231</v>
      </c>
    </row>
    <row r="6" spans="1:23">
      <c r="A6" s="17" t="s">
        <v>12</v>
      </c>
      <c r="B6" s="11">
        <v>41.43</v>
      </c>
      <c r="C6" s="236">
        <v>7671</v>
      </c>
      <c r="D6" s="144">
        <v>8920</v>
      </c>
      <c r="E6" s="144">
        <v>6634</v>
      </c>
      <c r="F6" s="144">
        <v>4053</v>
      </c>
      <c r="G6" s="144">
        <v>1050</v>
      </c>
      <c r="H6" s="144">
        <v>0</v>
      </c>
      <c r="I6" s="144">
        <v>0</v>
      </c>
      <c r="J6" s="144">
        <v>0</v>
      </c>
      <c r="K6" s="144">
        <v>2624</v>
      </c>
      <c r="L6" s="144">
        <v>3067</v>
      </c>
      <c r="M6" s="144">
        <v>2247</v>
      </c>
      <c r="N6" s="144">
        <v>1606</v>
      </c>
      <c r="O6" s="144">
        <v>349</v>
      </c>
      <c r="P6" s="144">
        <v>315</v>
      </c>
      <c r="Q6" s="144">
        <v>242</v>
      </c>
      <c r="R6" s="237">
        <v>187</v>
      </c>
    </row>
    <row r="7" spans="1:23">
      <c r="A7" s="17" t="s">
        <v>13</v>
      </c>
      <c r="B7" s="11" t="s">
        <v>7</v>
      </c>
      <c r="C7" s="236">
        <v>13665</v>
      </c>
      <c r="D7" s="144">
        <v>17356</v>
      </c>
      <c r="E7" s="144">
        <v>5554</v>
      </c>
      <c r="F7" s="144">
        <v>3945</v>
      </c>
      <c r="G7" s="144">
        <v>16629</v>
      </c>
      <c r="H7" s="144">
        <v>27356</v>
      </c>
      <c r="I7" s="144">
        <v>5233</v>
      </c>
      <c r="J7" s="144">
        <v>3400</v>
      </c>
      <c r="K7" s="144">
        <v>2002</v>
      </c>
      <c r="L7" s="144">
        <v>2290</v>
      </c>
      <c r="M7" s="144">
        <v>1181</v>
      </c>
      <c r="N7" s="144">
        <v>931</v>
      </c>
      <c r="O7" s="144">
        <v>590</v>
      </c>
      <c r="P7" s="144">
        <v>569</v>
      </c>
      <c r="Q7" s="144">
        <v>497</v>
      </c>
      <c r="R7" s="237">
        <v>482</v>
      </c>
    </row>
    <row r="8" spans="1:23">
      <c r="A8" s="17" t="s">
        <v>14</v>
      </c>
      <c r="B8" s="11" t="s">
        <v>20</v>
      </c>
      <c r="C8" s="236">
        <v>23813</v>
      </c>
      <c r="D8" s="144">
        <v>32543</v>
      </c>
      <c r="E8" s="144">
        <v>12960</v>
      </c>
      <c r="F8" s="144">
        <v>8764</v>
      </c>
      <c r="G8" s="144">
        <v>29</v>
      </c>
      <c r="H8" s="144">
        <v>29</v>
      </c>
      <c r="I8" s="144">
        <v>16</v>
      </c>
      <c r="J8" s="144">
        <v>15</v>
      </c>
      <c r="K8" s="144">
        <v>8015</v>
      </c>
      <c r="L8" s="144">
        <v>10227</v>
      </c>
      <c r="M8" s="144">
        <v>4922</v>
      </c>
      <c r="N8" s="144">
        <v>3878</v>
      </c>
      <c r="O8" s="144">
        <v>865</v>
      </c>
      <c r="P8" s="144">
        <v>901</v>
      </c>
      <c r="Q8" s="144">
        <v>589</v>
      </c>
      <c r="R8" s="237">
        <v>560</v>
      </c>
    </row>
    <row r="9" spans="1:23" ht="12.75" customHeight="1">
      <c r="A9" s="17" t="s">
        <v>15</v>
      </c>
      <c r="B9" s="11">
        <v>62.65</v>
      </c>
      <c r="C9" s="236">
        <v>28122</v>
      </c>
      <c r="D9" s="144">
        <v>34099</v>
      </c>
      <c r="E9" s="144">
        <v>19803</v>
      </c>
      <c r="F9" s="144">
        <v>13326</v>
      </c>
      <c r="G9" s="144">
        <v>0</v>
      </c>
      <c r="H9" s="144">
        <v>0</v>
      </c>
      <c r="I9" s="144">
        <v>0</v>
      </c>
      <c r="J9" s="144">
        <v>0</v>
      </c>
      <c r="K9" s="144">
        <v>12395</v>
      </c>
      <c r="L9" s="144">
        <v>15848</v>
      </c>
      <c r="M9" s="144">
        <v>10067</v>
      </c>
      <c r="N9" s="144">
        <v>7412</v>
      </c>
      <c r="O9" s="144">
        <v>585</v>
      </c>
      <c r="P9" s="144">
        <v>599</v>
      </c>
      <c r="Q9" s="144">
        <v>412</v>
      </c>
      <c r="R9" s="237">
        <v>394</v>
      </c>
    </row>
    <row r="10" spans="1:23" ht="25.5">
      <c r="A10" s="17" t="s">
        <v>16</v>
      </c>
      <c r="B10" s="11">
        <v>68</v>
      </c>
      <c r="C10" s="236">
        <v>1598</v>
      </c>
      <c r="D10" s="144">
        <v>1779</v>
      </c>
      <c r="E10" s="144">
        <v>803</v>
      </c>
      <c r="F10" s="144">
        <v>441</v>
      </c>
      <c r="G10" s="144">
        <v>7482</v>
      </c>
      <c r="H10" s="144">
        <v>7482</v>
      </c>
      <c r="I10" s="144">
        <v>2347</v>
      </c>
      <c r="J10" s="144">
        <v>1649</v>
      </c>
      <c r="K10" s="144">
        <v>339</v>
      </c>
      <c r="L10" s="144">
        <v>339</v>
      </c>
      <c r="M10" s="144">
        <v>127</v>
      </c>
      <c r="N10" s="144">
        <v>117</v>
      </c>
      <c r="O10" s="144">
        <v>215</v>
      </c>
      <c r="P10" s="144">
        <v>233</v>
      </c>
      <c r="Q10" s="144">
        <v>165</v>
      </c>
      <c r="R10" s="237">
        <v>154</v>
      </c>
    </row>
    <row r="11" spans="1:23">
      <c r="A11" s="17" t="s">
        <v>17</v>
      </c>
      <c r="B11" s="11">
        <v>74.75</v>
      </c>
      <c r="C11" s="236">
        <v>25698</v>
      </c>
      <c r="D11" s="144">
        <v>32227</v>
      </c>
      <c r="E11" s="144">
        <v>11856</v>
      </c>
      <c r="F11" s="144">
        <v>8599</v>
      </c>
      <c r="G11" s="144">
        <v>2945</v>
      </c>
      <c r="H11" s="144">
        <v>3161</v>
      </c>
      <c r="I11" s="144">
        <v>1444</v>
      </c>
      <c r="J11" s="144">
        <v>1069</v>
      </c>
      <c r="K11" s="144">
        <v>8632</v>
      </c>
      <c r="L11" s="144">
        <v>10556</v>
      </c>
      <c r="M11" s="144">
        <v>5051</v>
      </c>
      <c r="N11" s="144">
        <v>4041</v>
      </c>
      <c r="O11" s="144">
        <v>318</v>
      </c>
      <c r="P11" s="144">
        <v>328</v>
      </c>
      <c r="Q11" s="144">
        <v>233</v>
      </c>
      <c r="R11" s="237">
        <v>220</v>
      </c>
    </row>
    <row r="12" spans="1:23">
      <c r="A12" s="17" t="s">
        <v>18</v>
      </c>
      <c r="B12" s="11">
        <v>77</v>
      </c>
      <c r="C12" s="236">
        <v>5117</v>
      </c>
      <c r="D12" s="144">
        <v>5839</v>
      </c>
      <c r="E12" s="144">
        <v>591</v>
      </c>
      <c r="F12" s="144">
        <v>501</v>
      </c>
      <c r="G12" s="144">
        <v>0</v>
      </c>
      <c r="H12" s="144">
        <v>0</v>
      </c>
      <c r="I12" s="144">
        <v>0</v>
      </c>
      <c r="J12" s="144">
        <v>0</v>
      </c>
      <c r="K12" s="144">
        <v>706</v>
      </c>
      <c r="L12" s="144">
        <v>853</v>
      </c>
      <c r="M12" s="144">
        <v>225</v>
      </c>
      <c r="N12" s="144">
        <v>210</v>
      </c>
      <c r="O12" s="144">
        <v>66</v>
      </c>
      <c r="P12" s="144">
        <v>68</v>
      </c>
      <c r="Q12" s="144">
        <v>52</v>
      </c>
      <c r="R12" s="237">
        <v>50</v>
      </c>
    </row>
    <row r="13" spans="1:23">
      <c r="A13" s="17" t="s">
        <v>19</v>
      </c>
      <c r="B13" s="11">
        <v>81.819999999999993</v>
      </c>
      <c r="C13" s="236">
        <v>6963</v>
      </c>
      <c r="D13" s="144">
        <v>7687</v>
      </c>
      <c r="E13" s="144">
        <v>2397</v>
      </c>
      <c r="F13" s="144">
        <v>1861</v>
      </c>
      <c r="G13" s="144">
        <v>915</v>
      </c>
      <c r="H13" s="144">
        <v>1018</v>
      </c>
      <c r="I13" s="144">
        <v>78</v>
      </c>
      <c r="J13" s="144">
        <v>75</v>
      </c>
      <c r="K13" s="144">
        <v>2033</v>
      </c>
      <c r="L13" s="144">
        <v>2198</v>
      </c>
      <c r="M13" s="144">
        <v>1197</v>
      </c>
      <c r="N13" s="144">
        <v>1073</v>
      </c>
      <c r="O13" s="144">
        <v>279</v>
      </c>
      <c r="P13" s="144">
        <v>281</v>
      </c>
      <c r="Q13" s="144">
        <v>177</v>
      </c>
      <c r="R13" s="237">
        <v>173</v>
      </c>
    </row>
    <row r="14" spans="1:23" ht="13.5" thickBot="1">
      <c r="A14" s="109" t="s">
        <v>2402</v>
      </c>
      <c r="B14" s="110" t="s">
        <v>109</v>
      </c>
      <c r="C14" s="238">
        <v>154540</v>
      </c>
      <c r="D14" s="239">
        <v>197669</v>
      </c>
      <c r="E14" s="239">
        <v>99193</v>
      </c>
      <c r="F14" s="239">
        <v>67891</v>
      </c>
      <c r="G14" s="239">
        <v>29395</v>
      </c>
      <c r="H14" s="239">
        <v>39675</v>
      </c>
      <c r="I14" s="239">
        <v>9420</v>
      </c>
      <c r="J14" s="239">
        <v>6388</v>
      </c>
      <c r="K14" s="239">
        <v>53466</v>
      </c>
      <c r="L14" s="239">
        <v>65959</v>
      </c>
      <c r="M14" s="239">
        <v>39716</v>
      </c>
      <c r="N14" s="239">
        <v>31030</v>
      </c>
      <c r="O14" s="239">
        <v>5857</v>
      </c>
      <c r="P14" s="239">
        <v>5951</v>
      </c>
      <c r="Q14" s="239">
        <v>4669</v>
      </c>
      <c r="R14" s="240">
        <v>4303</v>
      </c>
    </row>
    <row r="16" spans="1:23">
      <c r="A16" s="4" t="s">
        <v>167</v>
      </c>
    </row>
    <row r="17" spans="1:3">
      <c r="A17" s="2" t="s">
        <v>21</v>
      </c>
      <c r="C17" s="4"/>
    </row>
    <row r="18" spans="1:3">
      <c r="A18" s="4" t="s">
        <v>22</v>
      </c>
    </row>
  </sheetData>
  <mergeCells count="7">
    <mergeCell ref="A2:A3"/>
    <mergeCell ref="B2:B3"/>
    <mergeCell ref="A1:R1"/>
    <mergeCell ref="C2:F2"/>
    <mergeCell ref="G2:J2"/>
    <mergeCell ref="K2:N2"/>
    <mergeCell ref="O2:R2"/>
  </mergeCells>
  <pageMargins left="0.7" right="0.7" top="0.75" bottom="0.75" header="0.3" footer="0.3"/>
  <pageSetup paperSize="9" scale="76"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M10"/>
  <sheetViews>
    <sheetView workbookViewId="0">
      <selection sqref="A1:K1"/>
    </sheetView>
  </sheetViews>
  <sheetFormatPr defaultColWidth="9.140625" defaultRowHeight="15"/>
  <cols>
    <col min="1" max="1" width="9.5703125" style="2" bestFit="1"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23.7109375" style="1" customWidth="1"/>
    <col min="9" max="9" width="13.140625" style="1" customWidth="1"/>
    <col min="10" max="10" width="14.85546875" style="1" customWidth="1"/>
    <col min="11" max="11" width="11.85546875" style="1" customWidth="1"/>
    <col min="12" max="13" width="9.140625" style="44"/>
    <col min="14" max="16384" width="9.140625" style="1"/>
  </cols>
  <sheetData>
    <row r="1" spans="1:13" ht="25.5" customHeight="1" thickBot="1">
      <c r="A1" s="1179" t="s">
        <v>2393</v>
      </c>
      <c r="B1" s="1180"/>
      <c r="C1" s="1180"/>
      <c r="D1" s="1180"/>
      <c r="E1" s="1180"/>
      <c r="F1" s="1180"/>
      <c r="G1" s="1180"/>
      <c r="H1" s="1180"/>
      <c r="I1" s="1180"/>
      <c r="J1" s="1181"/>
      <c r="K1" s="1182"/>
    </row>
    <row r="2" spans="1:13" s="5" customFormat="1" ht="38.25" customHeight="1">
      <c r="A2" s="1193"/>
      <c r="B2" s="1185" t="s">
        <v>27</v>
      </c>
      <c r="C2" s="1186"/>
      <c r="D2" s="1186"/>
      <c r="E2" s="1186"/>
      <c r="F2" s="1186"/>
      <c r="G2" s="1186"/>
      <c r="H2" s="1187"/>
      <c r="I2" s="1190" t="s">
        <v>94</v>
      </c>
      <c r="J2" s="1191" t="s">
        <v>123</v>
      </c>
      <c r="K2" s="1188" t="s">
        <v>97</v>
      </c>
    </row>
    <row r="3" spans="1:13" s="5" customFormat="1" ht="47.1" customHeight="1" thickBot="1">
      <c r="A3" s="1194"/>
      <c r="B3" s="69" t="s">
        <v>145</v>
      </c>
      <c r="C3" s="69" t="s">
        <v>28</v>
      </c>
      <c r="D3" s="69" t="s">
        <v>29</v>
      </c>
      <c r="E3" s="69" t="s">
        <v>30</v>
      </c>
      <c r="F3" s="69" t="s">
        <v>31</v>
      </c>
      <c r="G3" s="69" t="s">
        <v>32</v>
      </c>
      <c r="H3" s="69" t="s">
        <v>81</v>
      </c>
      <c r="I3" s="1145"/>
      <c r="J3" s="1192"/>
      <c r="K3" s="1189"/>
    </row>
    <row r="4" spans="1:13" ht="15" customHeight="1">
      <c r="A4" s="111" t="s">
        <v>4</v>
      </c>
      <c r="B4" s="241">
        <v>17354.046400000003</v>
      </c>
      <c r="C4" s="242">
        <v>2018.6276000000003</v>
      </c>
      <c r="D4" s="242">
        <v>3808.2054999999996</v>
      </c>
      <c r="E4" s="242">
        <v>8996.0487000000012</v>
      </c>
      <c r="F4" s="242">
        <v>1156.5423999999998</v>
      </c>
      <c r="G4" s="242">
        <v>740.32740000000013</v>
      </c>
      <c r="H4" s="242">
        <v>634.19479999999999</v>
      </c>
      <c r="I4" s="242">
        <v>3616.1304</v>
      </c>
      <c r="J4" s="243">
        <v>18470.042999999994</v>
      </c>
      <c r="K4" s="244">
        <v>39440.154800000004</v>
      </c>
    </row>
    <row r="5" spans="1:13" ht="15" customHeight="1" thickBot="1">
      <c r="A5" s="114" t="s">
        <v>89</v>
      </c>
      <c r="B5" s="245">
        <v>6079.4035999999996</v>
      </c>
      <c r="C5" s="246">
        <v>309.10719999999998</v>
      </c>
      <c r="D5" s="246">
        <v>946.94860000000006</v>
      </c>
      <c r="E5" s="246">
        <v>3628.3718000000003</v>
      </c>
      <c r="F5" s="246">
        <v>600.41169999999988</v>
      </c>
      <c r="G5" s="246">
        <v>440.21729999999997</v>
      </c>
      <c r="H5" s="246">
        <v>209.74699999999996</v>
      </c>
      <c r="I5" s="246">
        <v>1447.3025000000005</v>
      </c>
      <c r="J5" s="247">
        <v>11797.8971</v>
      </c>
      <c r="K5" s="248">
        <v>19089.265699999996</v>
      </c>
    </row>
    <row r="6" spans="1:13" ht="12.75" customHeight="1">
      <c r="A6" s="83"/>
      <c r="B6" s="84"/>
      <c r="C6" s="85"/>
      <c r="D6" s="85"/>
      <c r="E6" s="85"/>
      <c r="F6" s="85"/>
      <c r="G6" s="85"/>
      <c r="H6" s="85"/>
      <c r="I6" s="85"/>
      <c r="J6" s="85"/>
      <c r="K6" s="85"/>
      <c r="L6" s="45"/>
      <c r="M6" s="45"/>
    </row>
    <row r="7" spans="1:13">
      <c r="A7" s="1184" t="s">
        <v>174</v>
      </c>
      <c r="B7" s="1184"/>
      <c r="C7" s="1184"/>
      <c r="D7" s="1184"/>
      <c r="E7" s="1184"/>
      <c r="F7" s="1184"/>
      <c r="G7" s="1184"/>
      <c r="H7" s="1184"/>
      <c r="I7" s="1184"/>
      <c r="J7" s="1184"/>
      <c r="K7" s="1184"/>
      <c r="L7" s="45"/>
      <c r="M7" s="45"/>
    </row>
    <row r="8" spans="1:13" ht="15" customHeight="1">
      <c r="A8" s="1183" t="s">
        <v>101</v>
      </c>
      <c r="B8" s="1183"/>
      <c r="C8" s="1183"/>
      <c r="D8" s="1183"/>
      <c r="E8" s="1183"/>
      <c r="F8" s="1183"/>
      <c r="G8" s="1183"/>
      <c r="H8" s="1183"/>
      <c r="I8" s="1183"/>
      <c r="J8" s="1183"/>
      <c r="K8" s="1183"/>
      <c r="L8" s="56"/>
      <c r="M8" s="56"/>
    </row>
    <row r="9" spans="1:13" ht="25.5" customHeight="1">
      <c r="A9" s="1184" t="s">
        <v>124</v>
      </c>
      <c r="B9" s="1184"/>
      <c r="C9" s="1184"/>
      <c r="D9" s="1184"/>
      <c r="E9" s="1184"/>
      <c r="F9" s="1184"/>
      <c r="G9" s="1184"/>
      <c r="H9" s="1184"/>
      <c r="I9" s="1184"/>
      <c r="J9" s="1184"/>
      <c r="K9" s="1184"/>
    </row>
    <row r="10" spans="1:13">
      <c r="A10" s="1146" t="s">
        <v>146</v>
      </c>
      <c r="B10" s="1146"/>
      <c r="C10" s="1146"/>
      <c r="D10" s="1146"/>
      <c r="E10" s="1146"/>
      <c r="F10" s="1146"/>
      <c r="G10" s="1146"/>
      <c r="H10" s="1146"/>
      <c r="I10" s="1146"/>
      <c r="J10" s="1146"/>
      <c r="K10" s="1146"/>
    </row>
  </sheetData>
  <mergeCells count="10">
    <mergeCell ref="A10:K10"/>
    <mergeCell ref="A1:K1"/>
    <mergeCell ref="A8:K8"/>
    <mergeCell ref="A9:K9"/>
    <mergeCell ref="A7:K7"/>
    <mergeCell ref="B2:H2"/>
    <mergeCell ref="K2:K3"/>
    <mergeCell ref="I2:I3"/>
    <mergeCell ref="J2:J3"/>
    <mergeCell ref="A2:A3"/>
  </mergeCells>
  <pageMargins left="0.7" right="0.7" top="0.75" bottom="0.75" header="0.3" footer="0.3"/>
  <pageSetup paperSize="9" scale="9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Q13"/>
  <sheetViews>
    <sheetView zoomScaleNormal="100" workbookViewId="0">
      <selection sqref="A1:Q1"/>
    </sheetView>
  </sheetViews>
  <sheetFormatPr defaultColWidth="9.140625" defaultRowHeight="12.75"/>
  <cols>
    <col min="1" max="1" width="21.28515625" style="2" customWidth="1"/>
    <col min="2" max="2" width="8.140625" style="1" customWidth="1"/>
    <col min="3" max="3" width="7.85546875" style="1" customWidth="1"/>
    <col min="4" max="5" width="7.7109375" style="1" customWidth="1"/>
    <col min="6" max="7" width="7.85546875" style="1" customWidth="1"/>
    <col min="8" max="8" width="8" style="1" customWidth="1"/>
    <col min="9" max="11" width="7.85546875" style="1" customWidth="1"/>
    <col min="12" max="12" width="12.5703125" style="1" customWidth="1"/>
    <col min="13" max="13" width="11.28515625" style="1" customWidth="1"/>
    <col min="14" max="14" width="8.28515625" style="1" customWidth="1"/>
    <col min="15" max="15" width="8.85546875" style="1" customWidth="1"/>
    <col min="16" max="16" width="9.140625" style="1"/>
    <col min="17" max="17" width="9" style="1" customWidth="1"/>
    <col min="18" max="16384" width="9.140625" style="1"/>
  </cols>
  <sheetData>
    <row r="1" spans="1:17" ht="25.5" customHeight="1">
      <c r="A1" s="1195" t="s">
        <v>441</v>
      </c>
      <c r="B1" s="1196"/>
      <c r="C1" s="1196"/>
      <c r="D1" s="1196"/>
      <c r="E1" s="1196"/>
      <c r="F1" s="1196"/>
      <c r="G1" s="1196"/>
      <c r="H1" s="1196"/>
      <c r="I1" s="1196"/>
      <c r="J1" s="1196"/>
      <c r="K1" s="1196"/>
      <c r="L1" s="1196"/>
      <c r="M1" s="1196"/>
      <c r="N1" s="1196"/>
      <c r="O1" s="1196"/>
      <c r="P1" s="1196"/>
      <c r="Q1" s="1197"/>
    </row>
    <row r="2" spans="1:17" s="5" customFormat="1" ht="38.25" customHeight="1">
      <c r="A2" s="1135" t="s">
        <v>2394</v>
      </c>
      <c r="B2" s="1127" t="s">
        <v>27</v>
      </c>
      <c r="C2" s="1127"/>
      <c r="D2" s="1127"/>
      <c r="E2" s="1127"/>
      <c r="F2" s="1127"/>
      <c r="G2" s="1127"/>
      <c r="H2" s="1127"/>
      <c r="I2" s="1127"/>
      <c r="J2" s="1127"/>
      <c r="K2" s="1127"/>
      <c r="L2" s="1127"/>
      <c r="M2" s="1127"/>
      <c r="N2" s="1127" t="s">
        <v>95</v>
      </c>
      <c r="O2" s="1127"/>
      <c r="P2" s="1203" t="s">
        <v>4</v>
      </c>
      <c r="Q2" s="1199" t="s">
        <v>33</v>
      </c>
    </row>
    <row r="3" spans="1:17" s="5" customFormat="1" ht="39.6" customHeight="1">
      <c r="A3" s="1198"/>
      <c r="B3" s="1127" t="s">
        <v>28</v>
      </c>
      <c r="C3" s="1127"/>
      <c r="D3" s="1127" t="s">
        <v>29</v>
      </c>
      <c r="E3" s="1127"/>
      <c r="F3" s="1127" t="s">
        <v>30</v>
      </c>
      <c r="G3" s="1127"/>
      <c r="H3" s="1127" t="s">
        <v>31</v>
      </c>
      <c r="I3" s="1127"/>
      <c r="J3" s="1127" t="s">
        <v>32</v>
      </c>
      <c r="K3" s="1127"/>
      <c r="L3" s="1127" t="s">
        <v>66</v>
      </c>
      <c r="M3" s="1127"/>
      <c r="N3" s="1127"/>
      <c r="O3" s="1127"/>
      <c r="P3" s="1203"/>
      <c r="Q3" s="1200"/>
    </row>
    <row r="4" spans="1:17" s="5" customFormat="1" ht="13.5" customHeight="1" thickBot="1">
      <c r="A4" s="1144"/>
      <c r="B4" s="32" t="s">
        <v>4</v>
      </c>
      <c r="C4" s="32" t="s">
        <v>33</v>
      </c>
      <c r="D4" s="32" t="s">
        <v>4</v>
      </c>
      <c r="E4" s="32" t="s">
        <v>33</v>
      </c>
      <c r="F4" s="32" t="s">
        <v>4</v>
      </c>
      <c r="G4" s="32" t="s">
        <v>33</v>
      </c>
      <c r="H4" s="32" t="s">
        <v>4</v>
      </c>
      <c r="I4" s="32" t="s">
        <v>33</v>
      </c>
      <c r="J4" s="32" t="s">
        <v>4</v>
      </c>
      <c r="K4" s="32" t="s">
        <v>33</v>
      </c>
      <c r="L4" s="32" t="s">
        <v>4</v>
      </c>
      <c r="M4" s="32" t="s">
        <v>33</v>
      </c>
      <c r="N4" s="32" t="s">
        <v>4</v>
      </c>
      <c r="O4" s="32" t="s">
        <v>33</v>
      </c>
      <c r="P4" s="1204"/>
      <c r="Q4" s="1201"/>
    </row>
    <row r="5" spans="1:17" s="6" customFormat="1" ht="12.75" customHeight="1">
      <c r="A5" s="115" t="s">
        <v>34</v>
      </c>
      <c r="B5" s="251">
        <v>0</v>
      </c>
      <c r="C5" s="251">
        <v>0</v>
      </c>
      <c r="D5" s="251">
        <v>1</v>
      </c>
      <c r="E5" s="251">
        <v>1</v>
      </c>
      <c r="F5" s="251">
        <v>247</v>
      </c>
      <c r="G5" s="251">
        <v>103</v>
      </c>
      <c r="H5" s="251">
        <v>470</v>
      </c>
      <c r="I5" s="251">
        <v>245</v>
      </c>
      <c r="J5" s="251">
        <v>123</v>
      </c>
      <c r="K5" s="252">
        <v>84</v>
      </c>
      <c r="L5" s="251">
        <v>127</v>
      </c>
      <c r="M5" s="251">
        <v>46</v>
      </c>
      <c r="N5" s="251">
        <v>1722</v>
      </c>
      <c r="O5" s="251">
        <v>701</v>
      </c>
      <c r="P5" s="253">
        <v>2690</v>
      </c>
      <c r="Q5" s="254">
        <v>1180</v>
      </c>
    </row>
    <row r="6" spans="1:17" s="6" customFormat="1" ht="12.75" customHeight="1">
      <c r="A6" s="23" t="s">
        <v>35</v>
      </c>
      <c r="B6" s="255">
        <v>21</v>
      </c>
      <c r="C6" s="255">
        <v>2</v>
      </c>
      <c r="D6" s="255">
        <v>497</v>
      </c>
      <c r="E6" s="255">
        <v>64</v>
      </c>
      <c r="F6" s="255">
        <v>4804</v>
      </c>
      <c r="G6" s="255">
        <v>1702</v>
      </c>
      <c r="H6" s="255">
        <v>826</v>
      </c>
      <c r="I6" s="255">
        <v>403</v>
      </c>
      <c r="J6" s="255">
        <v>304</v>
      </c>
      <c r="K6" s="255">
        <v>169</v>
      </c>
      <c r="L6" s="255">
        <v>440</v>
      </c>
      <c r="M6" s="255">
        <v>171</v>
      </c>
      <c r="N6" s="255">
        <v>2311</v>
      </c>
      <c r="O6" s="255">
        <v>757</v>
      </c>
      <c r="P6" s="256">
        <v>9203</v>
      </c>
      <c r="Q6" s="237">
        <v>3268</v>
      </c>
    </row>
    <row r="7" spans="1:17" s="6" customFormat="1" ht="12.75" customHeight="1">
      <c r="A7" s="23" t="s">
        <v>36</v>
      </c>
      <c r="B7" s="255">
        <v>268</v>
      </c>
      <c r="C7" s="255">
        <v>34</v>
      </c>
      <c r="D7" s="255">
        <v>1538</v>
      </c>
      <c r="E7" s="255">
        <v>310</v>
      </c>
      <c r="F7" s="255">
        <v>4138</v>
      </c>
      <c r="G7" s="255">
        <v>1723</v>
      </c>
      <c r="H7" s="255">
        <v>364</v>
      </c>
      <c r="I7" s="255">
        <v>187</v>
      </c>
      <c r="J7" s="255">
        <v>298</v>
      </c>
      <c r="K7" s="255">
        <v>170</v>
      </c>
      <c r="L7" s="255">
        <v>242</v>
      </c>
      <c r="M7" s="255">
        <v>79</v>
      </c>
      <c r="N7" s="255">
        <v>763</v>
      </c>
      <c r="O7" s="255">
        <v>270</v>
      </c>
      <c r="P7" s="256">
        <v>7611</v>
      </c>
      <c r="Q7" s="237">
        <v>2773</v>
      </c>
    </row>
    <row r="8" spans="1:17" s="6" customFormat="1" ht="12.75" customHeight="1">
      <c r="A8" s="23" t="s">
        <v>37</v>
      </c>
      <c r="B8" s="255">
        <v>645</v>
      </c>
      <c r="C8" s="255">
        <v>101</v>
      </c>
      <c r="D8" s="255">
        <v>1074</v>
      </c>
      <c r="E8" s="255">
        <v>374</v>
      </c>
      <c r="F8" s="255">
        <v>1928</v>
      </c>
      <c r="G8" s="255">
        <v>929</v>
      </c>
      <c r="H8" s="255">
        <v>161</v>
      </c>
      <c r="I8" s="255">
        <v>92</v>
      </c>
      <c r="J8" s="255">
        <v>235</v>
      </c>
      <c r="K8" s="255">
        <v>142</v>
      </c>
      <c r="L8" s="255">
        <v>79</v>
      </c>
      <c r="M8" s="255">
        <v>33</v>
      </c>
      <c r="N8" s="255">
        <v>317</v>
      </c>
      <c r="O8" s="255">
        <v>110</v>
      </c>
      <c r="P8" s="256">
        <v>4439</v>
      </c>
      <c r="Q8" s="237">
        <v>1781</v>
      </c>
    </row>
    <row r="9" spans="1:17" s="6" customFormat="1">
      <c r="A9" s="23" t="s">
        <v>38</v>
      </c>
      <c r="B9" s="255">
        <v>964</v>
      </c>
      <c r="C9" s="255">
        <v>163</v>
      </c>
      <c r="D9" s="255">
        <v>1153</v>
      </c>
      <c r="E9" s="255">
        <v>329</v>
      </c>
      <c r="F9" s="255">
        <v>1226</v>
      </c>
      <c r="G9" s="255">
        <v>527</v>
      </c>
      <c r="H9" s="255">
        <v>97</v>
      </c>
      <c r="I9" s="255">
        <v>52</v>
      </c>
      <c r="J9" s="255">
        <v>131</v>
      </c>
      <c r="K9" s="255">
        <v>71</v>
      </c>
      <c r="L9" s="255">
        <v>44</v>
      </c>
      <c r="M9" s="255">
        <v>10</v>
      </c>
      <c r="N9" s="255">
        <v>186</v>
      </c>
      <c r="O9" s="255">
        <v>47</v>
      </c>
      <c r="P9" s="256">
        <v>3801</v>
      </c>
      <c r="Q9" s="237">
        <v>1199</v>
      </c>
    </row>
    <row r="10" spans="1:17" s="6" customFormat="1">
      <c r="A10" s="23" t="s">
        <v>39</v>
      </c>
      <c r="B10" s="255">
        <v>727</v>
      </c>
      <c r="C10" s="255">
        <v>89</v>
      </c>
      <c r="D10" s="255">
        <v>520</v>
      </c>
      <c r="E10" s="255">
        <v>96</v>
      </c>
      <c r="F10" s="255">
        <v>230</v>
      </c>
      <c r="G10" s="255">
        <v>83</v>
      </c>
      <c r="H10" s="255">
        <v>11</v>
      </c>
      <c r="I10" s="255">
        <v>5</v>
      </c>
      <c r="J10" s="255">
        <v>30</v>
      </c>
      <c r="K10" s="255">
        <v>8</v>
      </c>
      <c r="L10" s="255">
        <v>31</v>
      </c>
      <c r="M10" s="255">
        <v>5</v>
      </c>
      <c r="N10" s="255">
        <v>165</v>
      </c>
      <c r="O10" s="255">
        <v>23</v>
      </c>
      <c r="P10" s="256">
        <v>1714</v>
      </c>
      <c r="Q10" s="237">
        <v>309</v>
      </c>
    </row>
    <row r="11" spans="1:17" ht="13.5" thickBot="1">
      <c r="A11" s="19" t="s">
        <v>4</v>
      </c>
      <c r="B11" s="257">
        <v>2625</v>
      </c>
      <c r="C11" s="257">
        <v>389</v>
      </c>
      <c r="D11" s="257">
        <v>4783</v>
      </c>
      <c r="E11" s="257">
        <v>1174</v>
      </c>
      <c r="F11" s="257">
        <v>12573</v>
      </c>
      <c r="G11" s="257">
        <v>5067</v>
      </c>
      <c r="H11" s="257">
        <v>1929</v>
      </c>
      <c r="I11" s="257">
        <v>984</v>
      </c>
      <c r="J11" s="257">
        <v>1121</v>
      </c>
      <c r="K11" s="257">
        <v>644</v>
      </c>
      <c r="L11" s="257">
        <v>963</v>
      </c>
      <c r="M11" s="257">
        <v>344</v>
      </c>
      <c r="N11" s="257">
        <v>5464</v>
      </c>
      <c r="O11" s="257">
        <v>1908</v>
      </c>
      <c r="P11" s="257">
        <v>29458</v>
      </c>
      <c r="Q11" s="258">
        <v>10510</v>
      </c>
    </row>
    <row r="13" spans="1:17" ht="15" customHeight="1">
      <c r="A13" s="1202" t="s">
        <v>175</v>
      </c>
      <c r="B13" s="1202"/>
      <c r="C13" s="1202"/>
      <c r="D13" s="1202"/>
      <c r="E13" s="1202"/>
      <c r="F13" s="1202"/>
      <c r="G13" s="1202"/>
      <c r="H13" s="1202"/>
      <c r="I13" s="1202"/>
      <c r="J13" s="1202"/>
      <c r="K13" s="1202"/>
      <c r="L13" s="1202"/>
      <c r="M13" s="1202"/>
      <c r="N13" s="1202"/>
      <c r="O13" s="1202"/>
      <c r="P13" s="1202"/>
    </row>
  </sheetData>
  <mergeCells count="13">
    <mergeCell ref="A1:Q1"/>
    <mergeCell ref="A2:A4"/>
    <mergeCell ref="Q2:Q4"/>
    <mergeCell ref="A13:P13"/>
    <mergeCell ref="N2:O3"/>
    <mergeCell ref="B3:C3"/>
    <mergeCell ref="D3:E3"/>
    <mergeCell ref="F3:G3"/>
    <mergeCell ref="H3:I3"/>
    <mergeCell ref="J3:K3"/>
    <mergeCell ref="B2:M2"/>
    <mergeCell ref="L3:M3"/>
    <mergeCell ref="P2:P4"/>
  </mergeCells>
  <pageMargins left="0.25" right="0.25"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O12"/>
  <sheetViews>
    <sheetView zoomScaleNormal="100" workbookViewId="0">
      <selection sqref="A1:M1"/>
    </sheetView>
  </sheetViews>
  <sheetFormatPr defaultColWidth="9.140625" defaultRowHeight="12.75"/>
  <cols>
    <col min="1" max="1" width="22.7109375" style="2" customWidth="1"/>
    <col min="2" max="3" width="8.28515625" style="1" customWidth="1"/>
    <col min="4" max="4" width="7.42578125" style="1" customWidth="1"/>
    <col min="5" max="5" width="6.85546875" style="1" customWidth="1"/>
    <col min="6" max="7" width="14.85546875" style="1" customWidth="1"/>
    <col min="8" max="11" width="9.85546875" style="1" customWidth="1"/>
    <col min="12" max="13" width="11.85546875" style="1" customWidth="1"/>
    <col min="14" max="16384" width="9.140625" style="1"/>
  </cols>
  <sheetData>
    <row r="1" spans="1:15" ht="58.5" customHeight="1">
      <c r="A1" s="1141" t="s">
        <v>2395</v>
      </c>
      <c r="B1" s="1209"/>
      <c r="C1" s="1209"/>
      <c r="D1" s="1209"/>
      <c r="E1" s="1209"/>
      <c r="F1" s="1209"/>
      <c r="G1" s="1209"/>
      <c r="H1" s="1209"/>
      <c r="I1" s="1209"/>
      <c r="J1" s="1209"/>
      <c r="K1" s="1209"/>
      <c r="L1" s="1209"/>
      <c r="M1" s="1210"/>
      <c r="O1" s="61"/>
    </row>
    <row r="2" spans="1:15" s="5" customFormat="1" ht="30" customHeight="1">
      <c r="A2" s="1211"/>
      <c r="B2" s="1123" t="s">
        <v>27</v>
      </c>
      <c r="C2" s="1206"/>
      <c r="D2" s="1206"/>
      <c r="E2" s="1206"/>
      <c r="F2" s="1206"/>
      <c r="G2" s="1206"/>
      <c r="H2" s="1206"/>
      <c r="I2" s="1207"/>
      <c r="J2" s="1208" t="s">
        <v>95</v>
      </c>
      <c r="K2" s="1208"/>
      <c r="L2" s="1213" t="s">
        <v>4</v>
      </c>
      <c r="M2" s="1216" t="s">
        <v>147</v>
      </c>
      <c r="N2" s="86"/>
      <c r="O2" s="42"/>
    </row>
    <row r="3" spans="1:15" s="5" customFormat="1" ht="18" customHeight="1">
      <c r="A3" s="1212"/>
      <c r="B3" s="1205" t="s">
        <v>42</v>
      </c>
      <c r="C3" s="1205"/>
      <c r="D3" s="1205" t="s">
        <v>43</v>
      </c>
      <c r="E3" s="1205"/>
      <c r="F3" s="1205" t="s">
        <v>45</v>
      </c>
      <c r="G3" s="1205"/>
      <c r="H3" s="1205" t="s">
        <v>44</v>
      </c>
      <c r="I3" s="1205"/>
      <c r="J3" s="1127" t="s">
        <v>4</v>
      </c>
      <c r="K3" s="1127" t="s">
        <v>33</v>
      </c>
      <c r="L3" s="1214"/>
      <c r="M3" s="1217"/>
    </row>
    <row r="4" spans="1:15" s="5" customFormat="1" ht="15" customHeight="1">
      <c r="A4" s="15" t="s">
        <v>40</v>
      </c>
      <c r="B4" s="80" t="s">
        <v>4</v>
      </c>
      <c r="C4" s="80" t="s">
        <v>33</v>
      </c>
      <c r="D4" s="80" t="s">
        <v>4</v>
      </c>
      <c r="E4" s="80" t="s">
        <v>33</v>
      </c>
      <c r="F4" s="80" t="s">
        <v>4</v>
      </c>
      <c r="G4" s="80" t="s">
        <v>33</v>
      </c>
      <c r="H4" s="80" t="s">
        <v>4</v>
      </c>
      <c r="I4" s="80" t="s">
        <v>33</v>
      </c>
      <c r="J4" s="1127"/>
      <c r="K4" s="1127"/>
      <c r="L4" s="1215"/>
      <c r="M4" s="1218"/>
    </row>
    <row r="5" spans="1:15" s="6" customFormat="1" ht="12.75" customHeight="1">
      <c r="A5" s="23" t="s">
        <v>41</v>
      </c>
      <c r="B5" s="255">
        <v>405</v>
      </c>
      <c r="C5" s="255">
        <v>41</v>
      </c>
      <c r="D5" s="255">
        <v>583</v>
      </c>
      <c r="E5" s="255">
        <v>123</v>
      </c>
      <c r="F5" s="255">
        <v>1874</v>
      </c>
      <c r="G5" s="255">
        <v>642</v>
      </c>
      <c r="H5" s="255">
        <v>1879</v>
      </c>
      <c r="I5" s="255">
        <v>871</v>
      </c>
      <c r="J5" s="255">
        <v>1543</v>
      </c>
      <c r="K5" s="255">
        <v>583</v>
      </c>
      <c r="L5" s="256">
        <v>6284</v>
      </c>
      <c r="M5" s="1092">
        <v>2260</v>
      </c>
    </row>
    <row r="6" spans="1:15" s="6" customFormat="1" ht="12.75" customHeight="1">
      <c r="A6" s="23" t="s">
        <v>106</v>
      </c>
      <c r="B6" s="255">
        <v>381</v>
      </c>
      <c r="C6" s="255">
        <v>59</v>
      </c>
      <c r="D6" s="255">
        <v>561</v>
      </c>
      <c r="E6" s="255">
        <v>116</v>
      </c>
      <c r="F6" s="255">
        <v>1474</v>
      </c>
      <c r="G6" s="255">
        <v>596</v>
      </c>
      <c r="H6" s="255">
        <v>979</v>
      </c>
      <c r="I6" s="255">
        <v>466</v>
      </c>
      <c r="J6" s="255">
        <v>1222</v>
      </c>
      <c r="K6" s="255">
        <v>447</v>
      </c>
      <c r="L6" s="256">
        <v>4617</v>
      </c>
      <c r="M6" s="1092">
        <v>1684</v>
      </c>
    </row>
    <row r="7" spans="1:15" s="6" customFormat="1" ht="12.75" customHeight="1">
      <c r="A7" s="23" t="s">
        <v>107</v>
      </c>
      <c r="B7" s="255">
        <v>194</v>
      </c>
      <c r="C7" s="255">
        <v>28</v>
      </c>
      <c r="D7" s="255">
        <v>270</v>
      </c>
      <c r="E7" s="255">
        <v>53</v>
      </c>
      <c r="F7" s="255">
        <v>714</v>
      </c>
      <c r="G7" s="255">
        <v>270</v>
      </c>
      <c r="H7" s="255">
        <v>333</v>
      </c>
      <c r="I7" s="255">
        <v>163</v>
      </c>
      <c r="J7" s="255">
        <v>434</v>
      </c>
      <c r="K7" s="255">
        <v>179</v>
      </c>
      <c r="L7" s="256">
        <v>1945</v>
      </c>
      <c r="M7" s="1092">
        <v>693</v>
      </c>
    </row>
    <row r="8" spans="1:15" s="6" customFormat="1" ht="12.75" customHeight="1">
      <c r="A8" s="23" t="s">
        <v>108</v>
      </c>
      <c r="B8" s="255">
        <v>1684</v>
      </c>
      <c r="C8" s="255">
        <v>266</v>
      </c>
      <c r="D8" s="255">
        <v>3397</v>
      </c>
      <c r="E8" s="255">
        <v>884</v>
      </c>
      <c r="F8" s="255">
        <v>7509</v>
      </c>
      <c r="G8" s="255">
        <v>2977</v>
      </c>
      <c r="H8" s="255">
        <v>2488</v>
      </c>
      <c r="I8" s="255">
        <v>1345</v>
      </c>
      <c r="J8" s="255">
        <v>2352</v>
      </c>
      <c r="K8" s="255">
        <v>735</v>
      </c>
      <c r="L8" s="256">
        <v>17430</v>
      </c>
      <c r="M8" s="1092">
        <v>6207</v>
      </c>
    </row>
    <row r="9" spans="1:15" s="6" customFormat="1" ht="12.75" customHeight="1">
      <c r="A9" s="23" t="s">
        <v>176</v>
      </c>
      <c r="B9" s="255">
        <v>20</v>
      </c>
      <c r="C9" s="255">
        <v>1</v>
      </c>
      <c r="D9" s="255">
        <v>38</v>
      </c>
      <c r="E9" s="255">
        <v>13</v>
      </c>
      <c r="F9" s="255">
        <v>75</v>
      </c>
      <c r="G9" s="255">
        <v>23</v>
      </c>
      <c r="H9" s="255">
        <v>37</v>
      </c>
      <c r="I9" s="255">
        <v>10</v>
      </c>
      <c r="J9" s="255">
        <v>12</v>
      </c>
      <c r="K9" s="255">
        <v>8</v>
      </c>
      <c r="L9" s="256">
        <v>182</v>
      </c>
      <c r="M9" s="1092">
        <v>55</v>
      </c>
    </row>
    <row r="10" spans="1:15" s="6" customFormat="1">
      <c r="A10" s="21" t="s">
        <v>110</v>
      </c>
      <c r="B10" s="256">
        <v>2684</v>
      </c>
      <c r="C10" s="256">
        <v>395</v>
      </c>
      <c r="D10" s="256">
        <v>4848</v>
      </c>
      <c r="E10" s="256">
        <v>1188</v>
      </c>
      <c r="F10" s="256">
        <v>11361</v>
      </c>
      <c r="G10" s="256">
        <v>4391</v>
      </c>
      <c r="H10" s="256">
        <v>6002</v>
      </c>
      <c r="I10" s="256">
        <v>2973</v>
      </c>
      <c r="J10" s="256">
        <v>5563</v>
      </c>
      <c r="K10" s="256">
        <v>1952</v>
      </c>
      <c r="L10" s="256">
        <v>30458</v>
      </c>
      <c r="M10" s="1092">
        <v>10899</v>
      </c>
    </row>
    <row r="11" spans="1:15" s="34" customFormat="1">
      <c r="A11" s="4" t="s">
        <v>46</v>
      </c>
      <c r="B11" s="1"/>
      <c r="C11" s="1"/>
      <c r="D11" s="1"/>
      <c r="E11" s="1"/>
      <c r="F11" s="1"/>
      <c r="G11" s="1"/>
      <c r="H11" s="1"/>
      <c r="I11" s="1"/>
      <c r="J11" s="1"/>
      <c r="K11" s="1"/>
      <c r="L11" s="1"/>
      <c r="M11" s="33"/>
    </row>
    <row r="12" spans="1:15">
      <c r="A12" s="1184" t="s">
        <v>175</v>
      </c>
      <c r="B12" s="1184"/>
      <c r="C12" s="1184"/>
      <c r="D12" s="1184"/>
      <c r="E12" s="1184"/>
      <c r="F12" s="1184"/>
      <c r="G12" s="1184"/>
      <c r="H12" s="1184"/>
      <c r="I12" s="1184"/>
      <c r="J12" s="1184"/>
      <c r="K12" s="1184"/>
      <c r="L12" s="1184"/>
    </row>
  </sheetData>
  <mergeCells count="13">
    <mergeCell ref="B2:I2"/>
    <mergeCell ref="J2:K2"/>
    <mergeCell ref="A1:M1"/>
    <mergeCell ref="A2:A3"/>
    <mergeCell ref="L2:L4"/>
    <mergeCell ref="M2:M4"/>
    <mergeCell ref="A12:L12"/>
    <mergeCell ref="B3:C3"/>
    <mergeCell ref="D3:E3"/>
    <mergeCell ref="F3:G3"/>
    <mergeCell ref="H3:I3"/>
    <mergeCell ref="J3:J4"/>
    <mergeCell ref="K3:K4"/>
  </mergeCells>
  <pageMargins left="0.7" right="0.7" top="0.75" bottom="0.75" header="0.3" footer="0.3"/>
  <pageSetup paperSize="9"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1"/>
  <sheetViews>
    <sheetView workbookViewId="0">
      <selection sqref="A1:J1"/>
    </sheetView>
  </sheetViews>
  <sheetFormatPr defaultColWidth="9.140625" defaultRowHeight="15"/>
  <cols>
    <col min="1" max="1" width="28.140625" style="2" customWidth="1"/>
    <col min="2" max="2" width="7.5703125" style="1" customWidth="1"/>
    <col min="3" max="3" width="10" style="1" customWidth="1"/>
    <col min="4" max="4" width="10.5703125" style="1" customWidth="1"/>
    <col min="5" max="5" width="15.85546875" style="1" customWidth="1"/>
    <col min="6" max="6" width="8.5703125" style="1" customWidth="1"/>
    <col min="7" max="7" width="13.28515625" style="1" customWidth="1"/>
    <col min="8" max="8" width="17" style="1" customWidth="1"/>
    <col min="9" max="9" width="14.85546875" style="1" customWidth="1"/>
    <col min="10" max="10" width="11.85546875" style="1" customWidth="1"/>
    <col min="11" max="14" width="9.140625" style="44"/>
    <col min="15" max="16384" width="9.140625" style="1"/>
  </cols>
  <sheetData>
    <row r="1" spans="1:15" ht="24" customHeight="1" thickBot="1">
      <c r="A1" s="1179" t="s">
        <v>1558</v>
      </c>
      <c r="B1" s="1180"/>
      <c r="C1" s="1180"/>
      <c r="D1" s="1180"/>
      <c r="E1" s="1180"/>
      <c r="F1" s="1180"/>
      <c r="G1" s="1180"/>
      <c r="H1" s="1180"/>
      <c r="I1" s="1181"/>
      <c r="J1" s="1182"/>
    </row>
    <row r="2" spans="1:15" s="5" customFormat="1" ht="38.25" customHeight="1">
      <c r="A2" s="1222" t="s">
        <v>521</v>
      </c>
      <c r="B2" s="1131" t="s">
        <v>1559</v>
      </c>
      <c r="C2" s="1131" t="s">
        <v>1560</v>
      </c>
      <c r="D2" s="1219" t="s">
        <v>1561</v>
      </c>
      <c r="E2" s="1219" t="s">
        <v>1562</v>
      </c>
      <c r="F2" s="1219" t="s">
        <v>1563</v>
      </c>
      <c r="G2" s="1219" t="s">
        <v>1564</v>
      </c>
      <c r="H2" s="1191" t="s">
        <v>1565</v>
      </c>
      <c r="I2" s="1191" t="s">
        <v>1566</v>
      </c>
      <c r="J2" s="1220" t="s">
        <v>1567</v>
      </c>
    </row>
    <row r="3" spans="1:15" s="5" customFormat="1" ht="15.95" customHeight="1" thickBot="1">
      <c r="A3" s="1223"/>
      <c r="B3" s="1145"/>
      <c r="C3" s="1145"/>
      <c r="D3" s="1192"/>
      <c r="E3" s="1192"/>
      <c r="F3" s="1192"/>
      <c r="G3" s="1192"/>
      <c r="H3" s="1192"/>
      <c r="I3" s="1192"/>
      <c r="J3" s="1221"/>
    </row>
    <row r="4" spans="1:15" ht="15" customHeight="1">
      <c r="A4" s="472" t="s">
        <v>521</v>
      </c>
      <c r="B4" s="473">
        <v>1</v>
      </c>
      <c r="C4" s="473">
        <v>3</v>
      </c>
      <c r="D4" s="473">
        <v>15</v>
      </c>
      <c r="E4" s="473">
        <v>16</v>
      </c>
      <c r="F4" s="473">
        <v>1</v>
      </c>
      <c r="G4" s="473">
        <v>15</v>
      </c>
      <c r="H4" s="474"/>
      <c r="I4" s="475">
        <v>0</v>
      </c>
      <c r="J4" s="476">
        <f t="shared" ref="J4:J11" si="0">SUM(B4:I4)</f>
        <v>51</v>
      </c>
      <c r="K4" s="1"/>
      <c r="L4" s="1"/>
      <c r="M4" s="1"/>
      <c r="N4" s="1"/>
    </row>
    <row r="5" spans="1:15" ht="15" customHeight="1" thickBot="1">
      <c r="A5" s="477" t="s">
        <v>114</v>
      </c>
      <c r="B5" s="478">
        <v>0</v>
      </c>
      <c r="C5" s="478">
        <v>2</v>
      </c>
      <c r="D5" s="478">
        <v>2</v>
      </c>
      <c r="E5" s="478">
        <v>2</v>
      </c>
      <c r="F5" s="478">
        <v>0</v>
      </c>
      <c r="G5" s="478">
        <v>3</v>
      </c>
      <c r="H5" s="479"/>
      <c r="I5" s="480">
        <v>0</v>
      </c>
      <c r="J5" s="481">
        <f t="shared" si="0"/>
        <v>9</v>
      </c>
      <c r="K5" s="1"/>
      <c r="L5" s="1"/>
      <c r="M5" s="1"/>
      <c r="N5" s="1"/>
    </row>
    <row r="6" spans="1:15" ht="15" customHeight="1">
      <c r="A6" s="482" t="s">
        <v>546</v>
      </c>
      <c r="B6" s="483">
        <v>1</v>
      </c>
      <c r="C6" s="483">
        <v>3</v>
      </c>
      <c r="D6" s="483">
        <v>13</v>
      </c>
      <c r="E6" s="483">
        <v>21</v>
      </c>
      <c r="F6" s="483">
        <v>1</v>
      </c>
      <c r="G6" s="484"/>
      <c r="H6" s="483">
        <v>2</v>
      </c>
      <c r="I6" s="485">
        <v>7</v>
      </c>
      <c r="J6" s="486">
        <f t="shared" si="0"/>
        <v>48</v>
      </c>
    </row>
    <row r="7" spans="1:15" ht="15" customHeight="1" thickBot="1">
      <c r="A7" s="487" t="s">
        <v>114</v>
      </c>
      <c r="B7" s="488">
        <v>1</v>
      </c>
      <c r="C7" s="488">
        <v>0</v>
      </c>
      <c r="D7" s="488">
        <v>5</v>
      </c>
      <c r="E7" s="488">
        <v>4</v>
      </c>
      <c r="F7" s="488">
        <v>1</v>
      </c>
      <c r="G7" s="489"/>
      <c r="H7" s="488">
        <v>1</v>
      </c>
      <c r="I7" s="490">
        <v>1</v>
      </c>
      <c r="J7" s="491">
        <f t="shared" si="0"/>
        <v>13</v>
      </c>
    </row>
    <row r="8" spans="1:15" ht="15" customHeight="1">
      <c r="A8" s="492" t="s">
        <v>1674</v>
      </c>
      <c r="B8" s="493">
        <v>1</v>
      </c>
      <c r="C8" s="493">
        <v>3</v>
      </c>
      <c r="D8" s="493">
        <v>9</v>
      </c>
      <c r="E8" s="493">
        <v>13</v>
      </c>
      <c r="F8" s="493">
        <v>1</v>
      </c>
      <c r="G8" s="474"/>
      <c r="H8" s="493">
        <v>3</v>
      </c>
      <c r="I8" s="493">
        <v>9</v>
      </c>
      <c r="J8" s="494">
        <f t="shared" si="0"/>
        <v>39</v>
      </c>
    </row>
    <row r="9" spans="1:15" ht="15" customHeight="1" thickBot="1">
      <c r="A9" s="495" t="s">
        <v>114</v>
      </c>
      <c r="B9" s="113">
        <v>0</v>
      </c>
      <c r="C9" s="113">
        <v>0</v>
      </c>
      <c r="D9" s="113">
        <v>3</v>
      </c>
      <c r="E9" s="113">
        <v>3</v>
      </c>
      <c r="F9" s="113">
        <v>0</v>
      </c>
      <c r="G9" s="479"/>
      <c r="H9" s="113">
        <v>0</v>
      </c>
      <c r="I9" s="113">
        <v>3</v>
      </c>
      <c r="J9" s="496">
        <f t="shared" si="0"/>
        <v>9</v>
      </c>
    </row>
    <row r="10" spans="1:15" ht="15" customHeight="1">
      <c r="A10" s="492" t="s">
        <v>1673</v>
      </c>
      <c r="B10" s="528">
        <v>1</v>
      </c>
      <c r="C10" s="528">
        <v>3</v>
      </c>
      <c r="D10" s="528">
        <v>13</v>
      </c>
      <c r="E10" s="528">
        <v>19</v>
      </c>
      <c r="F10" s="528">
        <v>1</v>
      </c>
      <c r="G10" s="474"/>
      <c r="H10" s="528">
        <v>5</v>
      </c>
      <c r="I10" s="527">
        <v>13</v>
      </c>
      <c r="J10" s="494">
        <f t="shared" si="0"/>
        <v>55</v>
      </c>
    </row>
    <row r="11" spans="1:15" ht="15" customHeight="1" thickBot="1">
      <c r="A11" s="495" t="s">
        <v>114</v>
      </c>
      <c r="B11" s="502">
        <v>0</v>
      </c>
      <c r="C11" s="502">
        <v>0</v>
      </c>
      <c r="D11" s="502">
        <v>3</v>
      </c>
      <c r="E11" s="502">
        <v>5</v>
      </c>
      <c r="F11" s="502">
        <v>1</v>
      </c>
      <c r="G11" s="479"/>
      <c r="H11" s="502">
        <v>1</v>
      </c>
      <c r="I11" s="503">
        <v>0</v>
      </c>
      <c r="J11" s="496">
        <f t="shared" si="0"/>
        <v>10</v>
      </c>
    </row>
    <row r="12" spans="1:15" ht="15" customHeight="1">
      <c r="A12" s="497" t="s">
        <v>1570</v>
      </c>
      <c r="B12" s="498">
        <f t="shared" ref="B12:F13" si="1">SUM(B6,B8,B10)</f>
        <v>3</v>
      </c>
      <c r="C12" s="498">
        <f t="shared" si="1"/>
        <v>9</v>
      </c>
      <c r="D12" s="498">
        <f t="shared" si="1"/>
        <v>35</v>
      </c>
      <c r="E12" s="498">
        <f t="shared" si="1"/>
        <v>53</v>
      </c>
      <c r="F12" s="498">
        <f t="shared" si="1"/>
        <v>3</v>
      </c>
      <c r="G12" s="499"/>
      <c r="H12" s="498">
        <f>SUM(H6,H8,H10)</f>
        <v>10</v>
      </c>
      <c r="I12" s="498">
        <f>SUM(I6,I8,I10)</f>
        <v>29</v>
      </c>
      <c r="J12" s="501">
        <f>SUM(J6,J8,J10)</f>
        <v>142</v>
      </c>
    </row>
    <row r="13" spans="1:15" ht="15" customHeight="1" thickBot="1">
      <c r="A13" s="495" t="s">
        <v>114</v>
      </c>
      <c r="B13" s="502">
        <f t="shared" si="1"/>
        <v>1</v>
      </c>
      <c r="C13" s="502">
        <f t="shared" si="1"/>
        <v>0</v>
      </c>
      <c r="D13" s="502">
        <f t="shared" si="1"/>
        <v>11</v>
      </c>
      <c r="E13" s="502">
        <f t="shared" si="1"/>
        <v>12</v>
      </c>
      <c r="F13" s="502">
        <f t="shared" si="1"/>
        <v>2</v>
      </c>
      <c r="G13" s="502">
        <f>SUM(G7,G9)</f>
        <v>0</v>
      </c>
      <c r="H13" s="502">
        <f>SUM(H7,H9)</f>
        <v>1</v>
      </c>
      <c r="I13" s="502">
        <f>SUM(I7,I9)</f>
        <v>4</v>
      </c>
      <c r="J13" s="496">
        <f>SUM(J7,J9,J11)</f>
        <v>32</v>
      </c>
      <c r="O13" s="34"/>
    </row>
    <row r="14" spans="1:15" ht="15" customHeight="1">
      <c r="A14" s="504" t="s">
        <v>1571</v>
      </c>
      <c r="B14" s="505">
        <f t="shared" ref="B14:J14" si="2">B12+B4</f>
        <v>4</v>
      </c>
      <c r="C14" s="505">
        <f t="shared" si="2"/>
        <v>12</v>
      </c>
      <c r="D14" s="505">
        <f t="shared" si="2"/>
        <v>50</v>
      </c>
      <c r="E14" s="505">
        <f t="shared" si="2"/>
        <v>69</v>
      </c>
      <c r="F14" s="505">
        <f t="shared" si="2"/>
        <v>4</v>
      </c>
      <c r="G14" s="505">
        <f t="shared" si="2"/>
        <v>15</v>
      </c>
      <c r="H14" s="505">
        <f t="shared" si="2"/>
        <v>10</v>
      </c>
      <c r="I14" s="505">
        <f t="shared" si="2"/>
        <v>29</v>
      </c>
      <c r="J14" s="506">
        <f t="shared" si="2"/>
        <v>193</v>
      </c>
      <c r="O14" s="34"/>
    </row>
    <row r="15" spans="1:15" ht="15" customHeight="1" thickBot="1">
      <c r="A15" s="477" t="s">
        <v>114</v>
      </c>
      <c r="B15" s="502">
        <f t="shared" ref="B15:J15" si="3">B13+B5</f>
        <v>1</v>
      </c>
      <c r="C15" s="502">
        <f t="shared" si="3"/>
        <v>2</v>
      </c>
      <c r="D15" s="502">
        <f t="shared" si="3"/>
        <v>13</v>
      </c>
      <c r="E15" s="502">
        <f t="shared" si="3"/>
        <v>14</v>
      </c>
      <c r="F15" s="502">
        <f t="shared" si="3"/>
        <v>2</v>
      </c>
      <c r="G15" s="502">
        <f t="shared" si="3"/>
        <v>3</v>
      </c>
      <c r="H15" s="502">
        <f t="shared" si="3"/>
        <v>1</v>
      </c>
      <c r="I15" s="502">
        <f t="shared" si="3"/>
        <v>4</v>
      </c>
      <c r="J15" s="496">
        <f t="shared" si="3"/>
        <v>41</v>
      </c>
      <c r="O15" s="34"/>
    </row>
    <row r="16" spans="1:15" ht="15" customHeight="1">
      <c r="A16" s="83"/>
      <c r="B16" s="85"/>
      <c r="C16" s="85"/>
      <c r="D16" s="85"/>
      <c r="E16" s="85"/>
      <c r="F16" s="85"/>
      <c r="G16" s="85"/>
      <c r="H16" s="85"/>
      <c r="I16" s="85"/>
      <c r="J16" s="85"/>
      <c r="K16" s="45"/>
      <c r="L16" s="45"/>
      <c r="M16" s="45"/>
      <c r="N16" s="45"/>
      <c r="O16" s="34"/>
    </row>
    <row r="17" spans="1:15" ht="15" customHeight="1">
      <c r="A17" s="1146" t="s">
        <v>1572</v>
      </c>
      <c r="B17" s="1146"/>
      <c r="C17" s="1146"/>
      <c r="D17" s="1146"/>
      <c r="E17" s="1146"/>
      <c r="F17" s="1146"/>
      <c r="G17" s="1146"/>
      <c r="H17" s="1146"/>
      <c r="I17" s="1146"/>
      <c r="J17" s="1146"/>
      <c r="K17" s="45"/>
      <c r="L17" s="45"/>
      <c r="M17" s="45"/>
      <c r="N17" s="45"/>
      <c r="O17" s="34"/>
    </row>
    <row r="18" spans="1:15" ht="15" customHeight="1">
      <c r="A18" s="1251" t="s">
        <v>1573</v>
      </c>
      <c r="B18" s="1251"/>
      <c r="C18" s="1251"/>
      <c r="D18" s="1251"/>
      <c r="E18" s="1251"/>
      <c r="F18" s="1251"/>
      <c r="G18" s="1251"/>
      <c r="H18" s="1251"/>
      <c r="I18" s="1251"/>
      <c r="J18" s="1251"/>
      <c r="K18" s="45"/>
      <c r="L18" s="45"/>
      <c r="M18" s="45"/>
      <c r="N18" s="45"/>
      <c r="O18" s="34"/>
    </row>
    <row r="19" spans="1:15" ht="15" customHeight="1">
      <c r="A19" s="1146" t="s">
        <v>1574</v>
      </c>
      <c r="B19" s="1146"/>
      <c r="C19" s="1146"/>
      <c r="D19" s="1146"/>
      <c r="E19" s="1146"/>
      <c r="F19" s="1146"/>
      <c r="G19" s="1146"/>
      <c r="H19" s="1146"/>
      <c r="I19" s="1146"/>
      <c r="J19" s="1146"/>
      <c r="K19" s="1"/>
      <c r="L19" s="1"/>
      <c r="M19" s="1"/>
      <c r="N19" s="1"/>
    </row>
    <row r="20" spans="1:15" ht="13.5" thickBot="1">
      <c r="A20" s="1"/>
      <c r="K20" s="1"/>
      <c r="L20" s="1"/>
      <c r="M20" s="1"/>
      <c r="N20" s="1"/>
    </row>
    <row r="21" spans="1:15" ht="12.75">
      <c r="A21" s="1222" t="s">
        <v>2432</v>
      </c>
      <c r="B21" s="1131" t="s">
        <v>1559</v>
      </c>
      <c r="C21" s="1131" t="s">
        <v>1560</v>
      </c>
      <c r="D21" s="1219" t="s">
        <v>1561</v>
      </c>
      <c r="E21" s="1219" t="s">
        <v>1562</v>
      </c>
      <c r="F21" s="1219" t="s">
        <v>1563</v>
      </c>
      <c r="G21" s="1219" t="s">
        <v>1564</v>
      </c>
      <c r="H21" s="1191" t="s">
        <v>1565</v>
      </c>
      <c r="I21" s="1191" t="s">
        <v>1566</v>
      </c>
      <c r="J21" s="1220" t="s">
        <v>1567</v>
      </c>
      <c r="K21" s="1"/>
      <c r="L21" s="1"/>
      <c r="M21" s="1"/>
      <c r="N21" s="1"/>
    </row>
    <row r="22" spans="1:15" ht="41.25" customHeight="1" thickBot="1">
      <c r="A22" s="1223"/>
      <c r="B22" s="1145"/>
      <c r="C22" s="1145"/>
      <c r="D22" s="1192"/>
      <c r="E22" s="1192"/>
      <c r="F22" s="1192"/>
      <c r="G22" s="1192"/>
      <c r="H22" s="1192"/>
      <c r="I22" s="1192"/>
      <c r="J22" s="1221"/>
      <c r="K22" s="1"/>
      <c r="L22" s="1"/>
      <c r="M22" s="1"/>
      <c r="N22" s="1"/>
    </row>
    <row r="23" spans="1:15" ht="12.75">
      <c r="A23" s="472" t="s">
        <v>525</v>
      </c>
      <c r="B23" s="473">
        <v>1</v>
      </c>
      <c r="C23" s="473">
        <v>3</v>
      </c>
      <c r="D23" s="473">
        <v>21</v>
      </c>
      <c r="E23" s="473">
        <v>13</v>
      </c>
      <c r="F23" s="473">
        <v>1</v>
      </c>
      <c r="G23" s="473">
        <v>9</v>
      </c>
      <c r="H23" s="474"/>
      <c r="I23" s="475">
        <v>2</v>
      </c>
      <c r="J23" s="476">
        <f>SUM(B23:I23)</f>
        <v>50</v>
      </c>
      <c r="K23" s="1"/>
      <c r="L23" s="1"/>
      <c r="M23" s="1"/>
      <c r="N23" s="1"/>
    </row>
    <row r="24" spans="1:15" ht="15.75" thickBot="1">
      <c r="A24" s="477" t="s">
        <v>114</v>
      </c>
      <c r="B24" s="478">
        <v>0</v>
      </c>
      <c r="C24" s="478">
        <v>2</v>
      </c>
      <c r="D24" s="478">
        <v>6</v>
      </c>
      <c r="E24" s="478">
        <v>4</v>
      </c>
      <c r="F24" s="478">
        <v>0</v>
      </c>
      <c r="G24" s="478">
        <v>3</v>
      </c>
      <c r="H24" s="479"/>
      <c r="I24" s="480">
        <v>1</v>
      </c>
      <c r="J24" s="481">
        <f>SUM(B24:I24)</f>
        <v>16</v>
      </c>
    </row>
    <row r="25" spans="1:15" ht="15.75" thickBot="1">
      <c r="A25" s="1"/>
    </row>
    <row r="26" spans="1:15">
      <c r="A26" s="1222" t="s">
        <v>2433</v>
      </c>
      <c r="B26" s="1131" t="s">
        <v>1559</v>
      </c>
      <c r="C26" s="1131" t="s">
        <v>1560</v>
      </c>
      <c r="D26" s="1219" t="s">
        <v>1561</v>
      </c>
      <c r="E26" s="1219" t="s">
        <v>1562</v>
      </c>
      <c r="F26" s="1219" t="s">
        <v>1563</v>
      </c>
      <c r="G26" s="1219" t="s">
        <v>1564</v>
      </c>
      <c r="H26" s="1191" t="s">
        <v>1565</v>
      </c>
      <c r="I26" s="1191" t="s">
        <v>1566</v>
      </c>
      <c r="J26" s="1220" t="s">
        <v>1567</v>
      </c>
    </row>
    <row r="27" spans="1:15" ht="36.75" customHeight="1" thickBot="1">
      <c r="A27" s="1223"/>
      <c r="B27" s="1145"/>
      <c r="C27" s="1145"/>
      <c r="D27" s="1192"/>
      <c r="E27" s="1192"/>
      <c r="F27" s="1192"/>
      <c r="G27" s="1192"/>
      <c r="H27" s="1192"/>
      <c r="I27" s="1192"/>
      <c r="J27" s="1221"/>
    </row>
    <row r="28" spans="1:15">
      <c r="A28" s="77" t="s">
        <v>527</v>
      </c>
      <c r="B28" s="483">
        <v>1</v>
      </c>
      <c r="C28" s="483">
        <v>2</v>
      </c>
      <c r="D28" s="483">
        <v>3</v>
      </c>
      <c r="E28" s="483">
        <v>3</v>
      </c>
      <c r="F28" s="483">
        <v>1</v>
      </c>
      <c r="G28" s="484"/>
      <c r="H28" s="483">
        <v>0</v>
      </c>
      <c r="I28" s="485">
        <v>24</v>
      </c>
      <c r="J28" s="486">
        <f t="shared" ref="J28:J47" si="4">SUM(B28:I28)</f>
        <v>34</v>
      </c>
    </row>
    <row r="29" spans="1:15" ht="15.75" thickBot="1">
      <c r="A29" s="487" t="s">
        <v>114</v>
      </c>
      <c r="B29" s="488">
        <v>1</v>
      </c>
      <c r="C29" s="488">
        <v>1</v>
      </c>
      <c r="D29" s="488">
        <v>0</v>
      </c>
      <c r="E29" s="488">
        <v>1</v>
      </c>
      <c r="F29" s="488">
        <v>0</v>
      </c>
      <c r="G29" s="489"/>
      <c r="H29" s="488">
        <v>0</v>
      </c>
      <c r="I29" s="490">
        <v>2</v>
      </c>
      <c r="J29" s="491">
        <f t="shared" si="4"/>
        <v>5</v>
      </c>
    </row>
    <row r="30" spans="1:15">
      <c r="A30" s="492" t="s">
        <v>528</v>
      </c>
      <c r="B30" s="493">
        <v>1</v>
      </c>
      <c r="C30" s="493">
        <v>2</v>
      </c>
      <c r="D30" s="493">
        <v>3</v>
      </c>
      <c r="E30" s="493">
        <v>3</v>
      </c>
      <c r="F30" s="493">
        <v>1</v>
      </c>
      <c r="G30" s="474"/>
      <c r="H30" s="493">
        <v>0</v>
      </c>
      <c r="I30" s="493">
        <v>18</v>
      </c>
      <c r="J30" s="494">
        <f t="shared" si="4"/>
        <v>28</v>
      </c>
    </row>
    <row r="31" spans="1:15" ht="15.75" thickBot="1">
      <c r="A31" s="495" t="s">
        <v>114</v>
      </c>
      <c r="B31" s="113">
        <v>0</v>
      </c>
      <c r="C31" s="113">
        <v>0</v>
      </c>
      <c r="D31" s="113">
        <v>0</v>
      </c>
      <c r="E31" s="113">
        <v>0</v>
      </c>
      <c r="F31" s="113">
        <v>0</v>
      </c>
      <c r="G31" s="479"/>
      <c r="H31" s="113">
        <v>0</v>
      </c>
      <c r="I31" s="113">
        <v>1</v>
      </c>
      <c r="J31" s="496">
        <f t="shared" si="4"/>
        <v>1</v>
      </c>
    </row>
    <row r="32" spans="1:15">
      <c r="A32" s="77" t="s">
        <v>529</v>
      </c>
      <c r="B32" s="493">
        <v>1</v>
      </c>
      <c r="C32" s="493">
        <v>5</v>
      </c>
      <c r="D32" s="493">
        <v>3</v>
      </c>
      <c r="E32" s="493">
        <v>3</v>
      </c>
      <c r="F32" s="493">
        <v>1</v>
      </c>
      <c r="G32" s="474"/>
      <c r="H32" s="493">
        <v>0</v>
      </c>
      <c r="I32" s="493">
        <v>17</v>
      </c>
      <c r="J32" s="494">
        <f t="shared" si="4"/>
        <v>30</v>
      </c>
    </row>
    <row r="33" spans="1:10" ht="15.75" thickBot="1">
      <c r="A33" s="495" t="s">
        <v>114</v>
      </c>
      <c r="B33" s="488">
        <v>0</v>
      </c>
      <c r="C33" s="488">
        <v>0</v>
      </c>
      <c r="D33" s="488">
        <v>1</v>
      </c>
      <c r="E33" s="488">
        <v>0</v>
      </c>
      <c r="F33" s="488">
        <v>0</v>
      </c>
      <c r="G33" s="650"/>
      <c r="H33" s="488">
        <v>0</v>
      </c>
      <c r="I33" s="488">
        <v>1</v>
      </c>
      <c r="J33" s="491">
        <f t="shared" si="4"/>
        <v>2</v>
      </c>
    </row>
    <row r="34" spans="1:10" ht="26.25">
      <c r="A34" s="77" t="s">
        <v>532</v>
      </c>
      <c r="B34" s="493">
        <v>1</v>
      </c>
      <c r="C34" s="493">
        <v>5</v>
      </c>
      <c r="D34" s="493">
        <v>3</v>
      </c>
      <c r="E34" s="493">
        <v>4</v>
      </c>
      <c r="F34" s="493">
        <v>1</v>
      </c>
      <c r="G34" s="474"/>
      <c r="H34" s="493">
        <v>0</v>
      </c>
      <c r="I34" s="493">
        <v>7</v>
      </c>
      <c r="J34" s="494">
        <f t="shared" si="4"/>
        <v>21</v>
      </c>
    </row>
    <row r="35" spans="1:10" ht="15.75" thickBot="1">
      <c r="A35" s="495" t="s">
        <v>114</v>
      </c>
      <c r="B35" s="488">
        <v>0</v>
      </c>
      <c r="C35" s="488">
        <v>0</v>
      </c>
      <c r="D35" s="488">
        <v>0</v>
      </c>
      <c r="E35" s="488">
        <v>1</v>
      </c>
      <c r="F35" s="488">
        <v>0</v>
      </c>
      <c r="G35" s="650"/>
      <c r="H35" s="488">
        <v>0</v>
      </c>
      <c r="I35" s="488">
        <v>1</v>
      </c>
      <c r="J35" s="491">
        <f t="shared" si="4"/>
        <v>2</v>
      </c>
    </row>
    <row r="36" spans="1:10">
      <c r="A36" s="77" t="s">
        <v>533</v>
      </c>
      <c r="B36" s="493">
        <v>1</v>
      </c>
      <c r="C36" s="493">
        <v>3</v>
      </c>
      <c r="D36" s="493">
        <v>3</v>
      </c>
      <c r="E36" s="493">
        <v>2</v>
      </c>
      <c r="F36" s="493">
        <v>1</v>
      </c>
      <c r="G36" s="474"/>
      <c r="H36" s="493">
        <v>0</v>
      </c>
      <c r="I36" s="493">
        <v>14</v>
      </c>
      <c r="J36" s="494">
        <f t="shared" si="4"/>
        <v>24</v>
      </c>
    </row>
    <row r="37" spans="1:10" ht="15.75" thickBot="1">
      <c r="A37" s="495" t="s">
        <v>114</v>
      </c>
      <c r="B37" s="488">
        <v>0</v>
      </c>
      <c r="C37" s="488">
        <v>2</v>
      </c>
      <c r="D37" s="488">
        <v>1</v>
      </c>
      <c r="E37" s="488">
        <v>0</v>
      </c>
      <c r="F37" s="488">
        <v>1</v>
      </c>
      <c r="G37" s="650"/>
      <c r="H37" s="488">
        <v>0</v>
      </c>
      <c r="I37" s="488">
        <v>3</v>
      </c>
      <c r="J37" s="491">
        <f t="shared" si="4"/>
        <v>7</v>
      </c>
    </row>
    <row r="38" spans="1:10">
      <c r="A38" s="77" t="s">
        <v>531</v>
      </c>
      <c r="B38" s="493">
        <v>1</v>
      </c>
      <c r="C38" s="493">
        <v>1</v>
      </c>
      <c r="D38" s="493">
        <v>3</v>
      </c>
      <c r="E38" s="493">
        <v>2</v>
      </c>
      <c r="F38" s="493">
        <v>1</v>
      </c>
      <c r="G38" s="474"/>
      <c r="H38" s="493">
        <v>0</v>
      </c>
      <c r="I38" s="493">
        <v>11</v>
      </c>
      <c r="J38" s="494">
        <f t="shared" si="4"/>
        <v>19</v>
      </c>
    </row>
    <row r="39" spans="1:10" ht="15.75" thickBot="1">
      <c r="A39" s="495" t="s">
        <v>114</v>
      </c>
      <c r="B39" s="488">
        <v>0</v>
      </c>
      <c r="C39" s="488">
        <v>1</v>
      </c>
      <c r="D39" s="488">
        <v>0</v>
      </c>
      <c r="E39" s="488">
        <v>0</v>
      </c>
      <c r="F39" s="488">
        <v>0</v>
      </c>
      <c r="G39" s="650"/>
      <c r="H39" s="488">
        <v>0</v>
      </c>
      <c r="I39" s="488">
        <v>1</v>
      </c>
      <c r="J39" s="491">
        <f t="shared" si="4"/>
        <v>2</v>
      </c>
    </row>
    <row r="40" spans="1:10" ht="26.25">
      <c r="A40" s="77" t="s">
        <v>534</v>
      </c>
      <c r="B40" s="493">
        <v>1</v>
      </c>
      <c r="C40" s="493">
        <v>4</v>
      </c>
      <c r="D40" s="493">
        <v>3</v>
      </c>
      <c r="E40" s="493">
        <v>1</v>
      </c>
      <c r="F40" s="493">
        <v>1</v>
      </c>
      <c r="G40" s="474"/>
      <c r="H40" s="493">
        <v>0</v>
      </c>
      <c r="I40" s="493">
        <v>5</v>
      </c>
      <c r="J40" s="494">
        <f t="shared" si="4"/>
        <v>15</v>
      </c>
    </row>
    <row r="41" spans="1:10" ht="15.75" thickBot="1">
      <c r="A41" s="487" t="s">
        <v>114</v>
      </c>
      <c r="B41" s="488">
        <v>0</v>
      </c>
      <c r="C41" s="488">
        <v>0</v>
      </c>
      <c r="D41" s="488">
        <v>2</v>
      </c>
      <c r="E41" s="488">
        <v>0</v>
      </c>
      <c r="F41" s="488">
        <v>0</v>
      </c>
      <c r="G41" s="650"/>
      <c r="H41" s="488">
        <v>0</v>
      </c>
      <c r="I41" s="488">
        <v>1</v>
      </c>
      <c r="J41" s="491">
        <f t="shared" si="4"/>
        <v>3</v>
      </c>
    </row>
    <row r="42" spans="1:10">
      <c r="A42" s="492" t="s">
        <v>530</v>
      </c>
      <c r="B42" s="649">
        <v>1</v>
      </c>
      <c r="C42" s="649">
        <v>6</v>
      </c>
      <c r="D42" s="649">
        <v>3</v>
      </c>
      <c r="E42" s="649">
        <v>1</v>
      </c>
      <c r="F42" s="649">
        <v>1</v>
      </c>
      <c r="G42" s="555"/>
      <c r="H42" s="649">
        <v>0</v>
      </c>
      <c r="I42" s="648">
        <v>5</v>
      </c>
      <c r="J42" s="549">
        <f t="shared" si="4"/>
        <v>17</v>
      </c>
    </row>
    <row r="43" spans="1:10" ht="15.75" thickBot="1">
      <c r="A43" s="495" t="s">
        <v>114</v>
      </c>
      <c r="B43" s="502">
        <v>0</v>
      </c>
      <c r="C43" s="502">
        <v>0</v>
      </c>
      <c r="D43" s="502">
        <f>SUM(D29,D31)</f>
        <v>0</v>
      </c>
      <c r="E43" s="502">
        <v>0</v>
      </c>
      <c r="F43" s="502">
        <f>SUM(F29,F31)</f>
        <v>0</v>
      </c>
      <c r="G43" s="502">
        <f>SUM(G29,G31)</f>
        <v>0</v>
      </c>
      <c r="H43" s="502">
        <v>0</v>
      </c>
      <c r="I43" s="503">
        <v>1</v>
      </c>
      <c r="J43" s="496">
        <f t="shared" si="4"/>
        <v>1</v>
      </c>
    </row>
    <row r="44" spans="1:10">
      <c r="A44" s="492" t="s">
        <v>1672</v>
      </c>
      <c r="B44" s="498">
        <v>1</v>
      </c>
      <c r="C44" s="498">
        <f>SUM(C30,C32)</f>
        <v>7</v>
      </c>
      <c r="D44" s="498">
        <v>3</v>
      </c>
      <c r="E44" s="498">
        <v>1</v>
      </c>
      <c r="F44" s="498">
        <v>9</v>
      </c>
      <c r="G44" s="499"/>
      <c r="H44" s="498">
        <v>10</v>
      </c>
      <c r="I44" s="500">
        <v>1</v>
      </c>
      <c r="J44" s="501">
        <f t="shared" si="4"/>
        <v>32</v>
      </c>
    </row>
    <row r="45" spans="1:10" ht="15.75" thickBot="1">
      <c r="A45" s="495" t="s">
        <v>114</v>
      </c>
      <c r="B45" s="502">
        <f>SUM(B31,B33)</f>
        <v>0</v>
      </c>
      <c r="C45" s="502">
        <f>SUM(C31,C33)</f>
        <v>0</v>
      </c>
      <c r="D45" s="502">
        <f>SUM(D31,D33)</f>
        <v>1</v>
      </c>
      <c r="E45" s="502">
        <f>SUM(E31,E33)</f>
        <v>0</v>
      </c>
      <c r="F45" s="502">
        <v>1</v>
      </c>
      <c r="G45" s="502">
        <f>SUM(G31,G33)</f>
        <v>0</v>
      </c>
      <c r="H45" s="502">
        <f>SUM(H31,H33)</f>
        <v>0</v>
      </c>
      <c r="I45" s="503">
        <f>SUM(I31,I33)</f>
        <v>2</v>
      </c>
      <c r="J45" s="496">
        <f t="shared" si="4"/>
        <v>4</v>
      </c>
    </row>
    <row r="46" spans="1:10">
      <c r="A46" s="504" t="s">
        <v>1671</v>
      </c>
      <c r="B46" s="505">
        <f t="shared" ref="B46:I46" si="5">B44+B42+B40+B38+B36+B34+B32+B30+B28</f>
        <v>9</v>
      </c>
      <c r="C46" s="505">
        <f t="shared" si="5"/>
        <v>35</v>
      </c>
      <c r="D46" s="505">
        <f t="shared" si="5"/>
        <v>27</v>
      </c>
      <c r="E46" s="505">
        <f t="shared" si="5"/>
        <v>20</v>
      </c>
      <c r="F46" s="505">
        <f t="shared" si="5"/>
        <v>17</v>
      </c>
      <c r="G46" s="505">
        <f t="shared" si="5"/>
        <v>0</v>
      </c>
      <c r="H46" s="505">
        <f t="shared" si="5"/>
        <v>10</v>
      </c>
      <c r="I46" s="505">
        <f t="shared" si="5"/>
        <v>102</v>
      </c>
      <c r="J46" s="505">
        <f t="shared" si="4"/>
        <v>220</v>
      </c>
    </row>
    <row r="47" spans="1:10" ht="15.75" thickBot="1">
      <c r="A47" s="477" t="s">
        <v>114</v>
      </c>
      <c r="B47" s="502">
        <f t="shared" ref="B47:I47" si="6">B29+B31+B33+B35+B37+B39+B41+B43+B45</f>
        <v>1</v>
      </c>
      <c r="C47" s="502">
        <f t="shared" si="6"/>
        <v>4</v>
      </c>
      <c r="D47" s="502">
        <f t="shared" si="6"/>
        <v>5</v>
      </c>
      <c r="E47" s="502">
        <f t="shared" si="6"/>
        <v>2</v>
      </c>
      <c r="F47" s="502">
        <f t="shared" si="6"/>
        <v>2</v>
      </c>
      <c r="G47" s="502">
        <f t="shared" si="6"/>
        <v>0</v>
      </c>
      <c r="H47" s="502">
        <f t="shared" si="6"/>
        <v>0</v>
      </c>
      <c r="I47" s="502">
        <f t="shared" si="6"/>
        <v>13</v>
      </c>
      <c r="J47" s="502">
        <f t="shared" si="4"/>
        <v>27</v>
      </c>
    </row>
    <row r="48" spans="1:10" ht="15.75" thickBot="1"/>
    <row r="49" spans="1:10">
      <c r="A49" s="1222" t="s">
        <v>537</v>
      </c>
      <c r="B49" s="1131" t="s">
        <v>1559</v>
      </c>
      <c r="C49" s="1131" t="s">
        <v>1560</v>
      </c>
      <c r="D49" s="1219" t="s">
        <v>1561</v>
      </c>
      <c r="E49" s="1219" t="s">
        <v>1562</v>
      </c>
      <c r="F49" s="1219" t="s">
        <v>1563</v>
      </c>
      <c r="G49" s="1219" t="s">
        <v>1564</v>
      </c>
      <c r="H49" s="1191" t="s">
        <v>1565</v>
      </c>
      <c r="I49" s="1191" t="s">
        <v>1566</v>
      </c>
      <c r="J49" s="1220" t="s">
        <v>1567</v>
      </c>
    </row>
    <row r="50" spans="1:10" ht="40.5" customHeight="1" thickBot="1">
      <c r="A50" s="1223"/>
      <c r="B50" s="1145"/>
      <c r="C50" s="1145"/>
      <c r="D50" s="1192"/>
      <c r="E50" s="1192"/>
      <c r="F50" s="1192"/>
      <c r="G50" s="1192"/>
      <c r="H50" s="1192"/>
      <c r="I50" s="1192"/>
      <c r="J50" s="1221"/>
    </row>
    <row r="51" spans="1:10" ht="26.25">
      <c r="A51" s="472" t="s">
        <v>537</v>
      </c>
      <c r="B51" s="473">
        <v>1</v>
      </c>
      <c r="C51" s="473">
        <v>5</v>
      </c>
      <c r="D51" s="473">
        <v>17</v>
      </c>
      <c r="E51" s="473">
        <v>41</v>
      </c>
      <c r="F51" s="473">
        <v>1</v>
      </c>
      <c r="G51" s="473">
        <v>10</v>
      </c>
      <c r="H51" s="474"/>
      <c r="I51" s="475">
        <v>0</v>
      </c>
      <c r="J51" s="476">
        <f t="shared" ref="J51:J68" si="7">SUM(B51:I51)</f>
        <v>75</v>
      </c>
    </row>
    <row r="52" spans="1:10" ht="15.75" thickBot="1">
      <c r="A52" s="477" t="s">
        <v>114</v>
      </c>
      <c r="B52" s="478">
        <v>0</v>
      </c>
      <c r="C52" s="478">
        <v>1</v>
      </c>
      <c r="D52" s="478">
        <v>8</v>
      </c>
      <c r="E52" s="478">
        <v>6</v>
      </c>
      <c r="F52" s="478">
        <v>1</v>
      </c>
      <c r="G52" s="427">
        <v>0</v>
      </c>
      <c r="H52" s="479"/>
      <c r="I52" s="480">
        <v>0</v>
      </c>
      <c r="J52" s="481">
        <f t="shared" si="7"/>
        <v>16</v>
      </c>
    </row>
    <row r="53" spans="1:10">
      <c r="A53" s="472" t="s">
        <v>543</v>
      </c>
      <c r="B53" s="483">
        <v>1</v>
      </c>
      <c r="C53" s="483">
        <v>5</v>
      </c>
      <c r="D53" s="483">
        <v>15</v>
      </c>
      <c r="E53" s="483">
        <v>41</v>
      </c>
      <c r="F53" s="483">
        <v>1</v>
      </c>
      <c r="G53" s="484"/>
      <c r="H53" s="483">
        <v>0</v>
      </c>
      <c r="I53" s="485">
        <v>12</v>
      </c>
      <c r="J53" s="486">
        <f t="shared" si="7"/>
        <v>75</v>
      </c>
    </row>
    <row r="54" spans="1:10" ht="15.75" thickBot="1">
      <c r="A54" s="487" t="s">
        <v>114</v>
      </c>
      <c r="B54" s="488">
        <v>0</v>
      </c>
      <c r="C54" s="488">
        <v>2</v>
      </c>
      <c r="D54" s="488">
        <v>4</v>
      </c>
      <c r="E54" s="488">
        <v>14</v>
      </c>
      <c r="F54" s="488">
        <v>1</v>
      </c>
      <c r="G54" s="489"/>
      <c r="H54" s="488">
        <v>0</v>
      </c>
      <c r="I54" s="490">
        <v>7</v>
      </c>
      <c r="J54" s="491">
        <f t="shared" si="7"/>
        <v>28</v>
      </c>
    </row>
    <row r="55" spans="1:10" ht="26.25">
      <c r="A55" s="492" t="s">
        <v>1670</v>
      </c>
      <c r="B55" s="493">
        <v>1</v>
      </c>
      <c r="C55" s="493">
        <v>5</v>
      </c>
      <c r="D55" s="493">
        <v>21</v>
      </c>
      <c r="E55" s="493">
        <v>38</v>
      </c>
      <c r="F55" s="493">
        <v>1</v>
      </c>
      <c r="G55" s="474"/>
      <c r="H55" s="493">
        <v>0</v>
      </c>
      <c r="I55" s="493">
        <v>18</v>
      </c>
      <c r="J55" s="494">
        <f t="shared" si="7"/>
        <v>84</v>
      </c>
    </row>
    <row r="56" spans="1:10" ht="15.75" thickBot="1">
      <c r="A56" s="495" t="s">
        <v>114</v>
      </c>
      <c r="B56" s="113">
        <v>0</v>
      </c>
      <c r="C56" s="113">
        <v>1</v>
      </c>
      <c r="D56" s="113">
        <v>5</v>
      </c>
      <c r="E56" s="113">
        <v>7</v>
      </c>
      <c r="F56" s="113">
        <v>1</v>
      </c>
      <c r="G56" s="479"/>
      <c r="H56" s="113">
        <v>0</v>
      </c>
      <c r="I56" s="113">
        <v>3</v>
      </c>
      <c r="J56" s="496">
        <f t="shared" si="7"/>
        <v>17</v>
      </c>
    </row>
    <row r="57" spans="1:10">
      <c r="A57" s="492" t="s">
        <v>544</v>
      </c>
      <c r="B57" s="493">
        <v>1</v>
      </c>
      <c r="C57" s="493">
        <v>3</v>
      </c>
      <c r="D57" s="493">
        <v>16</v>
      </c>
      <c r="E57" s="493">
        <v>32</v>
      </c>
      <c r="F57" s="493">
        <v>1</v>
      </c>
      <c r="G57" s="474"/>
      <c r="H57" s="493">
        <v>0</v>
      </c>
      <c r="I57" s="493">
        <v>10</v>
      </c>
      <c r="J57" s="494">
        <f t="shared" si="7"/>
        <v>63</v>
      </c>
    </row>
    <row r="58" spans="1:10" ht="15.75" thickBot="1">
      <c r="A58" s="495" t="s">
        <v>114</v>
      </c>
      <c r="B58" s="113">
        <v>0</v>
      </c>
      <c r="C58" s="113">
        <v>0</v>
      </c>
      <c r="D58" s="113">
        <v>5</v>
      </c>
      <c r="E58" s="113">
        <v>1</v>
      </c>
      <c r="F58" s="113">
        <v>0</v>
      </c>
      <c r="G58" s="479"/>
      <c r="H58" s="113">
        <v>0</v>
      </c>
      <c r="I58" s="113">
        <v>0</v>
      </c>
      <c r="J58" s="496">
        <f t="shared" si="7"/>
        <v>6</v>
      </c>
    </row>
    <row r="59" spans="1:10">
      <c r="A59" s="492" t="s">
        <v>541</v>
      </c>
      <c r="B59" s="493">
        <v>1</v>
      </c>
      <c r="C59" s="493">
        <v>4</v>
      </c>
      <c r="D59" s="493">
        <v>12</v>
      </c>
      <c r="E59" s="493">
        <v>33</v>
      </c>
      <c r="F59" s="493">
        <v>1</v>
      </c>
      <c r="G59" s="474"/>
      <c r="H59" s="493">
        <v>0</v>
      </c>
      <c r="I59" s="493">
        <v>6</v>
      </c>
      <c r="J59" s="494">
        <f t="shared" si="7"/>
        <v>57</v>
      </c>
    </row>
    <row r="60" spans="1:10" ht="15.75" thickBot="1">
      <c r="A60" s="495" t="s">
        <v>114</v>
      </c>
      <c r="B60" s="113">
        <v>0</v>
      </c>
      <c r="C60" s="113">
        <v>1</v>
      </c>
      <c r="D60" s="113">
        <v>2</v>
      </c>
      <c r="E60" s="113">
        <v>4</v>
      </c>
      <c r="F60" s="113">
        <v>0</v>
      </c>
      <c r="G60" s="479"/>
      <c r="H60" s="113">
        <v>0</v>
      </c>
      <c r="I60" s="502">
        <v>1</v>
      </c>
      <c r="J60" s="496">
        <f t="shared" si="7"/>
        <v>8</v>
      </c>
    </row>
    <row r="61" spans="1:10">
      <c r="A61" s="492" t="s">
        <v>539</v>
      </c>
      <c r="B61" s="493">
        <v>1</v>
      </c>
      <c r="C61" s="493">
        <v>4</v>
      </c>
      <c r="D61" s="493">
        <v>9</v>
      </c>
      <c r="E61" s="493">
        <v>33</v>
      </c>
      <c r="F61" s="493">
        <v>1</v>
      </c>
      <c r="G61" s="474"/>
      <c r="H61" s="493">
        <v>0</v>
      </c>
      <c r="I61" s="493">
        <v>10</v>
      </c>
      <c r="J61" s="494">
        <f t="shared" si="7"/>
        <v>58</v>
      </c>
    </row>
    <row r="62" spans="1:10" ht="15.75" thickBot="1">
      <c r="A62" s="495" t="s">
        <v>114</v>
      </c>
      <c r="B62" s="113">
        <v>0</v>
      </c>
      <c r="C62" s="113">
        <v>0</v>
      </c>
      <c r="D62" s="113">
        <v>4</v>
      </c>
      <c r="E62" s="113">
        <v>4</v>
      </c>
      <c r="F62" s="113">
        <v>0</v>
      </c>
      <c r="G62" s="479"/>
      <c r="H62" s="113">
        <v>0</v>
      </c>
      <c r="I62" s="113">
        <v>0</v>
      </c>
      <c r="J62" s="496">
        <f t="shared" si="7"/>
        <v>8</v>
      </c>
    </row>
    <row r="63" spans="1:10">
      <c r="A63" s="492" t="s">
        <v>540</v>
      </c>
      <c r="B63" s="493">
        <v>1</v>
      </c>
      <c r="C63" s="493">
        <v>4</v>
      </c>
      <c r="D63" s="493">
        <v>9</v>
      </c>
      <c r="E63" s="493">
        <v>20</v>
      </c>
      <c r="F63" s="493">
        <v>1</v>
      </c>
      <c r="G63" s="474"/>
      <c r="H63" s="493">
        <v>0</v>
      </c>
      <c r="I63" s="493">
        <v>4</v>
      </c>
      <c r="J63" s="494">
        <f t="shared" si="7"/>
        <v>39</v>
      </c>
    </row>
    <row r="64" spans="1:10" ht="15.75" thickBot="1">
      <c r="A64" s="495" t="s">
        <v>114</v>
      </c>
      <c r="B64" s="113">
        <v>0</v>
      </c>
      <c r="C64" s="113">
        <v>3</v>
      </c>
      <c r="D64" s="113">
        <v>3</v>
      </c>
      <c r="E64" s="113">
        <v>6</v>
      </c>
      <c r="F64" s="113">
        <v>1</v>
      </c>
      <c r="G64" s="479"/>
      <c r="H64" s="113">
        <v>0</v>
      </c>
      <c r="I64" s="113">
        <v>1</v>
      </c>
      <c r="J64" s="496">
        <f t="shared" si="7"/>
        <v>14</v>
      </c>
    </row>
    <row r="65" spans="1:10">
      <c r="A65" s="492" t="s">
        <v>542</v>
      </c>
      <c r="B65" s="493">
        <v>0</v>
      </c>
      <c r="C65" s="493">
        <v>0</v>
      </c>
      <c r="D65" s="493">
        <v>0</v>
      </c>
      <c r="E65" s="493">
        <v>12</v>
      </c>
      <c r="F65" s="493">
        <v>1</v>
      </c>
      <c r="G65" s="474"/>
      <c r="H65" s="493">
        <v>1</v>
      </c>
      <c r="I65" s="493">
        <v>3</v>
      </c>
      <c r="J65" s="494">
        <f t="shared" si="7"/>
        <v>17</v>
      </c>
    </row>
    <row r="66" spans="1:10" ht="15.75" thickBot="1">
      <c r="A66" s="495" t="s">
        <v>114</v>
      </c>
      <c r="B66" s="113">
        <v>0</v>
      </c>
      <c r="C66" s="113">
        <v>0</v>
      </c>
      <c r="D66" s="113">
        <v>0</v>
      </c>
      <c r="E66" s="113">
        <v>4</v>
      </c>
      <c r="F66" s="113">
        <v>1</v>
      </c>
      <c r="G66" s="479"/>
      <c r="H66" s="113">
        <v>0</v>
      </c>
      <c r="I66" s="113">
        <v>1</v>
      </c>
      <c r="J66" s="496">
        <f t="shared" si="7"/>
        <v>6</v>
      </c>
    </row>
    <row r="67" spans="1:10">
      <c r="A67" s="492" t="s">
        <v>1669</v>
      </c>
      <c r="B67" s="493">
        <v>0</v>
      </c>
      <c r="C67" s="493">
        <v>0</v>
      </c>
      <c r="D67" s="493">
        <v>0</v>
      </c>
      <c r="E67" s="493">
        <v>0</v>
      </c>
      <c r="F67" s="493">
        <v>1</v>
      </c>
      <c r="G67" s="474"/>
      <c r="H67" s="493">
        <v>0</v>
      </c>
      <c r="I67" s="493">
        <v>1</v>
      </c>
      <c r="J67" s="494">
        <f t="shared" si="7"/>
        <v>2</v>
      </c>
    </row>
    <row r="68" spans="1:10" ht="15.75" thickBot="1">
      <c r="A68" s="487" t="s">
        <v>114</v>
      </c>
      <c r="B68" s="632">
        <v>0</v>
      </c>
      <c r="C68" s="632">
        <v>0</v>
      </c>
      <c r="D68" s="632">
        <v>0</v>
      </c>
      <c r="E68" s="632">
        <v>0</v>
      </c>
      <c r="F68" s="632">
        <v>0</v>
      </c>
      <c r="G68" s="489"/>
      <c r="H68" s="632">
        <v>0</v>
      </c>
      <c r="I68" s="632">
        <v>0</v>
      </c>
      <c r="J68" s="647">
        <f t="shared" si="7"/>
        <v>0</v>
      </c>
    </row>
    <row r="69" spans="1:10">
      <c r="A69" s="646" t="s">
        <v>1668</v>
      </c>
      <c r="B69" s="510">
        <v>0</v>
      </c>
      <c r="C69" s="510">
        <v>0</v>
      </c>
      <c r="D69" s="510">
        <v>0</v>
      </c>
      <c r="E69" s="510">
        <v>0</v>
      </c>
      <c r="F69" s="510">
        <v>0</v>
      </c>
      <c r="G69" s="474"/>
      <c r="H69" s="510">
        <v>1</v>
      </c>
      <c r="I69" s="510">
        <v>0</v>
      </c>
      <c r="J69" s="494">
        <v>1</v>
      </c>
    </row>
    <row r="70" spans="1:10" ht="15.75" thickBot="1">
      <c r="A70" s="495" t="s">
        <v>114</v>
      </c>
      <c r="B70" s="113">
        <v>0</v>
      </c>
      <c r="C70" s="113">
        <v>0</v>
      </c>
      <c r="D70" s="113">
        <v>0</v>
      </c>
      <c r="E70" s="113">
        <v>0</v>
      </c>
      <c r="F70" s="113">
        <v>0</v>
      </c>
      <c r="G70" s="479"/>
      <c r="H70" s="113">
        <v>0</v>
      </c>
      <c r="I70" s="113">
        <v>0</v>
      </c>
      <c r="J70" s="496">
        <v>0</v>
      </c>
    </row>
    <row r="71" spans="1:10">
      <c r="A71" s="645" t="s">
        <v>1667</v>
      </c>
      <c r="B71" s="483">
        <v>0</v>
      </c>
      <c r="C71" s="483">
        <v>0</v>
      </c>
      <c r="D71" s="483">
        <v>0</v>
      </c>
      <c r="E71" s="483">
        <v>0</v>
      </c>
      <c r="F71" s="483">
        <v>0</v>
      </c>
      <c r="G71" s="484"/>
      <c r="H71" s="483">
        <v>1</v>
      </c>
      <c r="I71" s="483">
        <v>0</v>
      </c>
      <c r="J71" s="483">
        <v>1</v>
      </c>
    </row>
    <row r="72" spans="1:10" ht="15.75" thickBot="1">
      <c r="A72" s="487" t="s">
        <v>114</v>
      </c>
      <c r="B72" s="632">
        <v>0</v>
      </c>
      <c r="C72" s="632">
        <v>0</v>
      </c>
      <c r="D72" s="632">
        <v>0</v>
      </c>
      <c r="E72" s="632">
        <v>0</v>
      </c>
      <c r="F72" s="632">
        <v>0</v>
      </c>
      <c r="G72" s="489"/>
      <c r="H72" s="632">
        <v>0</v>
      </c>
      <c r="I72" s="632">
        <v>0</v>
      </c>
      <c r="J72" s="632">
        <v>0</v>
      </c>
    </row>
    <row r="73" spans="1:10">
      <c r="A73" s="644" t="s">
        <v>1666</v>
      </c>
      <c r="B73" s="642">
        <v>0</v>
      </c>
      <c r="C73" s="642">
        <v>0</v>
      </c>
      <c r="D73" s="642">
        <v>0</v>
      </c>
      <c r="E73" s="642">
        <v>0</v>
      </c>
      <c r="F73" s="642">
        <v>0</v>
      </c>
      <c r="G73" s="643"/>
      <c r="H73" s="642">
        <v>1</v>
      </c>
      <c r="I73" s="642">
        <v>0</v>
      </c>
      <c r="J73" s="641">
        <v>1</v>
      </c>
    </row>
    <row r="74" spans="1:10" ht="15.75" thickBot="1">
      <c r="A74" s="640" t="s">
        <v>114</v>
      </c>
      <c r="B74" s="638">
        <v>0</v>
      </c>
      <c r="C74" s="638">
        <v>0</v>
      </c>
      <c r="D74" s="638">
        <v>0</v>
      </c>
      <c r="E74" s="638">
        <v>0</v>
      </c>
      <c r="F74" s="638">
        <v>0</v>
      </c>
      <c r="G74" s="639"/>
      <c r="H74" s="638">
        <v>1</v>
      </c>
      <c r="I74" s="638">
        <v>0</v>
      </c>
      <c r="J74" s="637">
        <v>1</v>
      </c>
    </row>
    <row r="75" spans="1:10">
      <c r="A75" s="636" t="s">
        <v>1570</v>
      </c>
      <c r="B75" s="635">
        <f t="shared" ref="B75:F76" si="8">SUM(B53,B55,B57,B59,B61,B63,B65,B67)</f>
        <v>6</v>
      </c>
      <c r="C75" s="635">
        <f t="shared" si="8"/>
        <v>25</v>
      </c>
      <c r="D75" s="635">
        <f t="shared" si="8"/>
        <v>82</v>
      </c>
      <c r="E75" s="635">
        <f t="shared" si="8"/>
        <v>209</v>
      </c>
      <c r="F75" s="635">
        <f t="shared" si="8"/>
        <v>8</v>
      </c>
      <c r="G75" s="499"/>
      <c r="H75" s="635">
        <f>SUM(H53,H55,H57,H59,H61,H63,H65,H67)</f>
        <v>1</v>
      </c>
      <c r="I75" s="635">
        <f>SUM(I53,I55,I57,I59,I61,I63,I65,I67)</f>
        <v>64</v>
      </c>
      <c r="J75" s="635">
        <f>SUM(J53,J55)</f>
        <v>159</v>
      </c>
    </row>
    <row r="76" spans="1:10" ht="15.75" thickBot="1">
      <c r="A76" s="634" t="s">
        <v>114</v>
      </c>
      <c r="B76" s="633">
        <f t="shared" si="8"/>
        <v>0</v>
      </c>
      <c r="C76" s="633">
        <f t="shared" si="8"/>
        <v>7</v>
      </c>
      <c r="D76" s="633">
        <f t="shared" si="8"/>
        <v>23</v>
      </c>
      <c r="E76" s="633">
        <f t="shared" si="8"/>
        <v>40</v>
      </c>
      <c r="F76" s="633">
        <f t="shared" si="8"/>
        <v>4</v>
      </c>
      <c r="G76" s="499"/>
      <c r="H76" s="633">
        <f>SUM(H54,H56,H58,H60,H62,H64,H66,H68)</f>
        <v>0</v>
      </c>
      <c r="I76" s="633">
        <f>SUM(I54,I56,I58,I60,I62,I64,I66,I68)</f>
        <v>13</v>
      </c>
      <c r="J76" s="632">
        <f>SUM(J54,J56)</f>
        <v>45</v>
      </c>
    </row>
    <row r="77" spans="1:10">
      <c r="A77" s="504" t="s">
        <v>1571</v>
      </c>
      <c r="B77" s="505">
        <f>SUM(B51,B75)</f>
        <v>7</v>
      </c>
      <c r="C77" s="505">
        <f t="shared" ref="C77:J78" si="9">C75+C51</f>
        <v>30</v>
      </c>
      <c r="D77" s="505">
        <f t="shared" si="9"/>
        <v>99</v>
      </c>
      <c r="E77" s="505">
        <f t="shared" si="9"/>
        <v>250</v>
      </c>
      <c r="F77" s="505">
        <f t="shared" si="9"/>
        <v>9</v>
      </c>
      <c r="G77" s="505">
        <f t="shared" si="9"/>
        <v>10</v>
      </c>
      <c r="H77" s="505">
        <f t="shared" si="9"/>
        <v>1</v>
      </c>
      <c r="I77" s="505">
        <f t="shared" si="9"/>
        <v>64</v>
      </c>
      <c r="J77" s="506">
        <f t="shared" si="9"/>
        <v>234</v>
      </c>
    </row>
    <row r="78" spans="1:10" ht="15.75" thickBot="1">
      <c r="A78" s="477" t="s">
        <v>114</v>
      </c>
      <c r="B78" s="502">
        <f>SUM(B52,B76)</f>
        <v>0</v>
      </c>
      <c r="C78" s="502">
        <f t="shared" si="9"/>
        <v>8</v>
      </c>
      <c r="D78" s="502">
        <f t="shared" si="9"/>
        <v>31</v>
      </c>
      <c r="E78" s="502">
        <f t="shared" si="9"/>
        <v>46</v>
      </c>
      <c r="F78" s="502">
        <f t="shared" si="9"/>
        <v>5</v>
      </c>
      <c r="G78" s="502">
        <f t="shared" si="9"/>
        <v>0</v>
      </c>
      <c r="H78" s="502">
        <f t="shared" si="9"/>
        <v>0</v>
      </c>
      <c r="I78" s="502">
        <f t="shared" si="9"/>
        <v>13</v>
      </c>
      <c r="J78" s="496">
        <f t="shared" si="9"/>
        <v>61</v>
      </c>
    </row>
    <row r="79" spans="1:10" ht="15.75" thickBot="1"/>
    <row r="80" spans="1:10">
      <c r="A80" s="1222" t="s">
        <v>545</v>
      </c>
      <c r="B80" s="1131" t="s">
        <v>1559</v>
      </c>
      <c r="C80" s="1131" t="s">
        <v>1560</v>
      </c>
      <c r="D80" s="1219" t="s">
        <v>1561</v>
      </c>
      <c r="E80" s="1219" t="s">
        <v>1562</v>
      </c>
      <c r="F80" s="1219" t="s">
        <v>1563</v>
      </c>
      <c r="G80" s="1219" t="s">
        <v>1564</v>
      </c>
      <c r="H80" s="1191" t="s">
        <v>1565</v>
      </c>
      <c r="I80" s="1191" t="s">
        <v>1566</v>
      </c>
      <c r="J80" s="1220" t="s">
        <v>1567</v>
      </c>
    </row>
    <row r="81" spans="1:10" ht="39.950000000000003" customHeight="1" thickBot="1">
      <c r="A81" s="1223"/>
      <c r="B81" s="1145"/>
      <c r="C81" s="1145"/>
      <c r="D81" s="1192"/>
      <c r="E81" s="1192"/>
      <c r="F81" s="1192"/>
      <c r="G81" s="1192"/>
      <c r="H81" s="1192"/>
      <c r="I81" s="1192"/>
      <c r="J81" s="1221"/>
    </row>
    <row r="82" spans="1:10">
      <c r="A82" s="472" t="s">
        <v>25</v>
      </c>
      <c r="B82" s="473">
        <v>1</v>
      </c>
      <c r="C82" s="473">
        <v>3</v>
      </c>
      <c r="D82" s="473">
        <v>8</v>
      </c>
      <c r="E82" s="473">
        <v>16</v>
      </c>
      <c r="F82" s="473">
        <v>1</v>
      </c>
      <c r="G82" s="473">
        <v>14</v>
      </c>
      <c r="H82" s="474"/>
      <c r="I82" s="475">
        <v>0</v>
      </c>
      <c r="J82" s="476">
        <f t="shared" ref="J82:J87" si="10">SUM(B82:I82)</f>
        <v>43</v>
      </c>
    </row>
    <row r="83" spans="1:10" ht="15.75" thickBot="1">
      <c r="A83" s="477" t="s">
        <v>114</v>
      </c>
      <c r="B83" s="478">
        <v>0</v>
      </c>
      <c r="C83" s="478">
        <v>0</v>
      </c>
      <c r="D83" s="478">
        <v>4</v>
      </c>
      <c r="E83" s="478">
        <v>2</v>
      </c>
      <c r="F83" s="478">
        <v>1</v>
      </c>
      <c r="G83" s="478">
        <v>1</v>
      </c>
      <c r="H83" s="479"/>
      <c r="I83" s="480">
        <v>0</v>
      </c>
      <c r="J83" s="481">
        <f t="shared" si="10"/>
        <v>8</v>
      </c>
    </row>
    <row r="84" spans="1:10">
      <c r="A84" s="482" t="s">
        <v>546</v>
      </c>
      <c r="B84" s="483">
        <v>1</v>
      </c>
      <c r="C84" s="483">
        <v>4</v>
      </c>
      <c r="D84" s="483">
        <v>6</v>
      </c>
      <c r="E84" s="483">
        <v>12</v>
      </c>
      <c r="F84" s="483">
        <v>1</v>
      </c>
      <c r="G84" s="484"/>
      <c r="H84" s="483">
        <v>0</v>
      </c>
      <c r="I84" s="485">
        <v>18</v>
      </c>
      <c r="J84" s="486">
        <f t="shared" si="10"/>
        <v>42</v>
      </c>
    </row>
    <row r="85" spans="1:10" ht="15.75" thickBot="1">
      <c r="A85" s="487" t="s">
        <v>114</v>
      </c>
      <c r="B85" s="488">
        <v>0</v>
      </c>
      <c r="C85" s="488">
        <v>1</v>
      </c>
      <c r="D85" s="488">
        <v>1</v>
      </c>
      <c r="E85" s="488">
        <v>2</v>
      </c>
      <c r="F85" s="488">
        <v>0</v>
      </c>
      <c r="G85" s="489"/>
      <c r="H85" s="488">
        <v>0</v>
      </c>
      <c r="I85" s="490">
        <v>6</v>
      </c>
      <c r="J85" s="491">
        <f t="shared" si="10"/>
        <v>10</v>
      </c>
    </row>
    <row r="86" spans="1:10">
      <c r="A86" s="492" t="s">
        <v>547</v>
      </c>
      <c r="B86" s="493">
        <v>1</v>
      </c>
      <c r="C86" s="493">
        <v>4</v>
      </c>
      <c r="D86" s="493">
        <v>6</v>
      </c>
      <c r="E86" s="493">
        <v>16</v>
      </c>
      <c r="F86" s="493">
        <v>1</v>
      </c>
      <c r="G86" s="474"/>
      <c r="H86" s="493"/>
      <c r="I86" s="493">
        <v>11</v>
      </c>
      <c r="J86" s="494">
        <f t="shared" si="10"/>
        <v>39</v>
      </c>
    </row>
    <row r="87" spans="1:10" ht="15.75" thickBot="1">
      <c r="A87" s="495" t="s">
        <v>114</v>
      </c>
      <c r="B87" s="113">
        <v>0</v>
      </c>
      <c r="C87" s="113">
        <v>1</v>
      </c>
      <c r="D87" s="113">
        <v>2</v>
      </c>
      <c r="E87" s="113">
        <v>4</v>
      </c>
      <c r="F87" s="113">
        <v>1</v>
      </c>
      <c r="G87" s="479"/>
      <c r="H87" s="113">
        <v>0</v>
      </c>
      <c r="I87" s="113">
        <v>4</v>
      </c>
      <c r="J87" s="496">
        <f t="shared" si="10"/>
        <v>12</v>
      </c>
    </row>
    <row r="88" spans="1:10">
      <c r="A88" s="497" t="s">
        <v>1570</v>
      </c>
      <c r="B88" s="498">
        <f t="shared" ref="B88:F89" si="11">SUM(B84,B86)</f>
        <v>2</v>
      </c>
      <c r="C88" s="498">
        <f t="shared" si="11"/>
        <v>8</v>
      </c>
      <c r="D88" s="498">
        <f t="shared" si="11"/>
        <v>12</v>
      </c>
      <c r="E88" s="498">
        <f t="shared" si="11"/>
        <v>28</v>
      </c>
      <c r="F88" s="498">
        <f t="shared" si="11"/>
        <v>2</v>
      </c>
      <c r="G88" s="499"/>
      <c r="H88" s="498">
        <f t="shared" ref="H88:J89" si="12">SUM(H84,H86)</f>
        <v>0</v>
      </c>
      <c r="I88" s="500">
        <f t="shared" si="12"/>
        <v>29</v>
      </c>
      <c r="J88" s="501">
        <f t="shared" si="12"/>
        <v>81</v>
      </c>
    </row>
    <row r="89" spans="1:10" ht="15.75" thickBot="1">
      <c r="A89" s="495" t="s">
        <v>114</v>
      </c>
      <c r="B89" s="502">
        <f t="shared" si="11"/>
        <v>0</v>
      </c>
      <c r="C89" s="502">
        <f t="shared" si="11"/>
        <v>2</v>
      </c>
      <c r="D89" s="502">
        <f t="shared" si="11"/>
        <v>3</v>
      </c>
      <c r="E89" s="502">
        <f t="shared" si="11"/>
        <v>6</v>
      </c>
      <c r="F89" s="502">
        <f t="shared" si="11"/>
        <v>1</v>
      </c>
      <c r="G89" s="502">
        <f>SUM(G85,G87)</f>
        <v>0</v>
      </c>
      <c r="H89" s="502">
        <f t="shared" si="12"/>
        <v>0</v>
      </c>
      <c r="I89" s="503">
        <f t="shared" si="12"/>
        <v>10</v>
      </c>
      <c r="J89" s="496">
        <f t="shared" si="12"/>
        <v>22</v>
      </c>
    </row>
    <row r="90" spans="1:10">
      <c r="A90" s="504" t="s">
        <v>1571</v>
      </c>
      <c r="B90" s="505">
        <f t="shared" ref="B90:J90" si="13">B88+B82</f>
        <v>3</v>
      </c>
      <c r="C90" s="505">
        <f t="shared" si="13"/>
        <v>11</v>
      </c>
      <c r="D90" s="505">
        <f t="shared" si="13"/>
        <v>20</v>
      </c>
      <c r="E90" s="505">
        <f t="shared" si="13"/>
        <v>44</v>
      </c>
      <c r="F90" s="505">
        <f t="shared" si="13"/>
        <v>3</v>
      </c>
      <c r="G90" s="505">
        <f t="shared" si="13"/>
        <v>14</v>
      </c>
      <c r="H90" s="505">
        <f t="shared" si="13"/>
        <v>0</v>
      </c>
      <c r="I90" s="505">
        <f t="shared" si="13"/>
        <v>29</v>
      </c>
      <c r="J90" s="506">
        <f t="shared" si="13"/>
        <v>124</v>
      </c>
    </row>
    <row r="91" spans="1:10" ht="15.75" thickBot="1">
      <c r="A91" s="477" t="s">
        <v>114</v>
      </c>
      <c r="B91" s="502">
        <f t="shared" ref="B91:J91" si="14">B89+B83</f>
        <v>0</v>
      </c>
      <c r="C91" s="502">
        <f t="shared" si="14"/>
        <v>2</v>
      </c>
      <c r="D91" s="502">
        <f t="shared" si="14"/>
        <v>7</v>
      </c>
      <c r="E91" s="502">
        <f t="shared" si="14"/>
        <v>8</v>
      </c>
      <c r="F91" s="502">
        <f t="shared" si="14"/>
        <v>2</v>
      </c>
      <c r="G91" s="502">
        <f t="shared" si="14"/>
        <v>1</v>
      </c>
      <c r="H91" s="502">
        <f t="shared" si="14"/>
        <v>0</v>
      </c>
      <c r="I91" s="502">
        <f t="shared" si="14"/>
        <v>10</v>
      </c>
      <c r="J91" s="496">
        <f t="shared" si="14"/>
        <v>30</v>
      </c>
    </row>
    <row r="92" spans="1:10" ht="15.75" thickBot="1"/>
    <row r="93" spans="1:10">
      <c r="A93" s="1222" t="s">
        <v>548</v>
      </c>
      <c r="B93" s="1131" t="s">
        <v>1559</v>
      </c>
      <c r="C93" s="1131" t="s">
        <v>1560</v>
      </c>
      <c r="D93" s="1219" t="s">
        <v>1561</v>
      </c>
      <c r="E93" s="1219" t="s">
        <v>1562</v>
      </c>
      <c r="F93" s="1219" t="s">
        <v>1563</v>
      </c>
      <c r="G93" s="1219" t="s">
        <v>1564</v>
      </c>
      <c r="H93" s="1191" t="s">
        <v>1565</v>
      </c>
      <c r="I93" s="1191" t="s">
        <v>1566</v>
      </c>
      <c r="J93" s="1220" t="s">
        <v>1567</v>
      </c>
    </row>
    <row r="94" spans="1:10" ht="39.950000000000003" customHeight="1" thickBot="1">
      <c r="A94" s="1223"/>
      <c r="B94" s="1145"/>
      <c r="C94" s="1145"/>
      <c r="D94" s="1192"/>
      <c r="E94" s="1192"/>
      <c r="F94" s="1192"/>
      <c r="G94" s="1192"/>
      <c r="H94" s="1192"/>
      <c r="I94" s="1192"/>
      <c r="J94" s="1221"/>
    </row>
    <row r="95" spans="1:10" ht="26.25">
      <c r="A95" s="472" t="s">
        <v>1665</v>
      </c>
      <c r="B95" s="473">
        <v>1</v>
      </c>
      <c r="C95" s="473">
        <v>5</v>
      </c>
      <c r="D95" s="473">
        <v>40</v>
      </c>
      <c r="E95" s="473">
        <v>44</v>
      </c>
      <c r="F95" s="473">
        <v>1</v>
      </c>
      <c r="G95" s="473">
        <v>12</v>
      </c>
      <c r="H95" s="474"/>
      <c r="I95" s="475">
        <v>6</v>
      </c>
      <c r="J95" s="476">
        <f t="shared" ref="J95:J112" si="15">SUM(B95:I95)</f>
        <v>109</v>
      </c>
    </row>
    <row r="96" spans="1:10" ht="15.75" thickBot="1">
      <c r="A96" s="477" t="s">
        <v>114</v>
      </c>
      <c r="B96" s="478">
        <v>0</v>
      </c>
      <c r="C96" s="478">
        <v>1</v>
      </c>
      <c r="D96" s="478">
        <v>11</v>
      </c>
      <c r="E96" s="478">
        <v>6</v>
      </c>
      <c r="F96" s="478">
        <v>1</v>
      </c>
      <c r="G96" s="478">
        <v>0</v>
      </c>
      <c r="H96" s="479"/>
      <c r="I96" s="480">
        <v>4</v>
      </c>
      <c r="J96" s="481">
        <f t="shared" si="15"/>
        <v>23</v>
      </c>
    </row>
    <row r="97" spans="1:10">
      <c r="A97" s="482" t="s">
        <v>583</v>
      </c>
      <c r="B97" s="483">
        <v>1</v>
      </c>
      <c r="C97" s="483">
        <v>4</v>
      </c>
      <c r="D97" s="483">
        <v>15</v>
      </c>
      <c r="E97" s="483">
        <v>32</v>
      </c>
      <c r="F97" s="483">
        <v>1</v>
      </c>
      <c r="G97" s="484"/>
      <c r="H97" s="483"/>
      <c r="I97" s="485">
        <v>8</v>
      </c>
      <c r="J97" s="486">
        <f t="shared" si="15"/>
        <v>61</v>
      </c>
    </row>
    <row r="98" spans="1:10" ht="15.75" thickBot="1">
      <c r="A98" s="487" t="s">
        <v>114</v>
      </c>
      <c r="B98" s="488">
        <v>0</v>
      </c>
      <c r="C98" s="488">
        <v>1</v>
      </c>
      <c r="D98" s="488">
        <v>2</v>
      </c>
      <c r="E98" s="488">
        <v>10</v>
      </c>
      <c r="F98" s="488">
        <v>0</v>
      </c>
      <c r="G98" s="489"/>
      <c r="H98" s="488"/>
      <c r="I98" s="490">
        <v>3</v>
      </c>
      <c r="J98" s="491">
        <f t="shared" si="15"/>
        <v>16</v>
      </c>
    </row>
    <row r="99" spans="1:10">
      <c r="A99" s="492" t="s">
        <v>551</v>
      </c>
      <c r="B99" s="493">
        <v>1</v>
      </c>
      <c r="C99" s="493">
        <v>3</v>
      </c>
      <c r="D99" s="493">
        <v>7</v>
      </c>
      <c r="E99" s="493">
        <v>17</v>
      </c>
      <c r="F99" s="493">
        <v>1</v>
      </c>
      <c r="G99" s="474"/>
      <c r="H99" s="493"/>
      <c r="I99" s="493">
        <v>8</v>
      </c>
      <c r="J99" s="494">
        <f t="shared" si="15"/>
        <v>37</v>
      </c>
    </row>
    <row r="100" spans="1:10" ht="15.75" thickBot="1">
      <c r="A100" s="495" t="s">
        <v>114</v>
      </c>
      <c r="B100" s="113">
        <v>0</v>
      </c>
      <c r="C100" s="113">
        <v>0</v>
      </c>
      <c r="D100" s="113">
        <v>3</v>
      </c>
      <c r="E100" s="113">
        <v>3</v>
      </c>
      <c r="F100" s="113">
        <v>1</v>
      </c>
      <c r="G100" s="479"/>
      <c r="H100" s="113"/>
      <c r="I100" s="113">
        <v>2</v>
      </c>
      <c r="J100" s="496">
        <f t="shared" si="15"/>
        <v>9</v>
      </c>
    </row>
    <row r="101" spans="1:10">
      <c r="A101" s="497" t="s">
        <v>552</v>
      </c>
      <c r="B101" s="498">
        <v>1</v>
      </c>
      <c r="C101" s="498">
        <v>4</v>
      </c>
      <c r="D101" s="498">
        <v>13</v>
      </c>
      <c r="E101" s="498">
        <v>15</v>
      </c>
      <c r="F101" s="498">
        <v>1</v>
      </c>
      <c r="G101" s="499"/>
      <c r="H101" s="498"/>
      <c r="I101" s="500">
        <v>15</v>
      </c>
      <c r="J101" s="501">
        <f t="shared" si="15"/>
        <v>49</v>
      </c>
    </row>
    <row r="102" spans="1:10" ht="15.75" thickBot="1">
      <c r="A102" s="495" t="s">
        <v>114</v>
      </c>
      <c r="B102" s="502">
        <v>0</v>
      </c>
      <c r="C102" s="502">
        <v>2</v>
      </c>
      <c r="D102" s="502">
        <v>3</v>
      </c>
      <c r="E102" s="502">
        <v>5</v>
      </c>
      <c r="F102" s="502">
        <v>1</v>
      </c>
      <c r="G102" s="479"/>
      <c r="H102" s="502"/>
      <c r="I102" s="503">
        <v>7</v>
      </c>
      <c r="J102" s="496">
        <f t="shared" si="15"/>
        <v>18</v>
      </c>
    </row>
    <row r="103" spans="1:10">
      <c r="A103" s="497" t="s">
        <v>553</v>
      </c>
      <c r="B103" s="498">
        <v>1</v>
      </c>
      <c r="C103" s="498">
        <v>5</v>
      </c>
      <c r="D103" s="498">
        <v>8</v>
      </c>
      <c r="E103" s="498">
        <v>14</v>
      </c>
      <c r="F103" s="498">
        <v>1</v>
      </c>
      <c r="G103" s="499"/>
      <c r="H103" s="498"/>
      <c r="I103" s="500">
        <v>12</v>
      </c>
      <c r="J103" s="501">
        <f t="shared" si="15"/>
        <v>41</v>
      </c>
    </row>
    <row r="104" spans="1:10" ht="15.75" thickBot="1">
      <c r="A104" s="495" t="s">
        <v>114</v>
      </c>
      <c r="B104" s="502">
        <v>0</v>
      </c>
      <c r="C104" s="502">
        <v>2</v>
      </c>
      <c r="D104" s="502">
        <v>3</v>
      </c>
      <c r="E104" s="502">
        <v>2</v>
      </c>
      <c r="F104" s="502">
        <v>1</v>
      </c>
      <c r="G104" s="479"/>
      <c r="H104" s="502"/>
      <c r="I104" s="503">
        <v>2</v>
      </c>
      <c r="J104" s="496">
        <f t="shared" si="15"/>
        <v>10</v>
      </c>
    </row>
    <row r="105" spans="1:10">
      <c r="A105" s="497" t="s">
        <v>554</v>
      </c>
      <c r="B105" s="498">
        <v>1</v>
      </c>
      <c r="C105" s="498">
        <v>4</v>
      </c>
      <c r="D105" s="498">
        <v>8</v>
      </c>
      <c r="E105" s="498">
        <v>22</v>
      </c>
      <c r="F105" s="498">
        <v>1</v>
      </c>
      <c r="G105" s="499"/>
      <c r="H105" s="498">
        <v>4</v>
      </c>
      <c r="I105" s="500">
        <v>16</v>
      </c>
      <c r="J105" s="501">
        <f t="shared" si="15"/>
        <v>56</v>
      </c>
    </row>
    <row r="106" spans="1:10" ht="15.75" thickBot="1">
      <c r="A106" s="495" t="s">
        <v>114</v>
      </c>
      <c r="B106" s="502">
        <v>0</v>
      </c>
      <c r="C106" s="502">
        <v>0</v>
      </c>
      <c r="D106" s="502">
        <v>2</v>
      </c>
      <c r="E106" s="502">
        <v>1</v>
      </c>
      <c r="F106" s="502">
        <v>0</v>
      </c>
      <c r="G106" s="479"/>
      <c r="H106" s="502">
        <v>0</v>
      </c>
      <c r="I106" s="503">
        <v>0</v>
      </c>
      <c r="J106" s="496">
        <f t="shared" si="15"/>
        <v>3</v>
      </c>
    </row>
    <row r="107" spans="1:10">
      <c r="A107" s="497" t="s">
        <v>555</v>
      </c>
      <c r="B107" s="498">
        <v>1</v>
      </c>
      <c r="C107" s="498">
        <v>3</v>
      </c>
      <c r="D107" s="498">
        <v>8</v>
      </c>
      <c r="E107" s="498">
        <v>13</v>
      </c>
      <c r="F107" s="498">
        <v>1</v>
      </c>
      <c r="G107" s="499"/>
      <c r="H107" s="498"/>
      <c r="I107" s="500">
        <v>8</v>
      </c>
      <c r="J107" s="501">
        <f t="shared" si="15"/>
        <v>34</v>
      </c>
    </row>
    <row r="108" spans="1:10" ht="15.75" thickBot="1">
      <c r="A108" s="495" t="s">
        <v>114</v>
      </c>
      <c r="B108" s="502">
        <v>0</v>
      </c>
      <c r="C108" s="502">
        <v>0</v>
      </c>
      <c r="D108" s="502">
        <v>5</v>
      </c>
      <c r="E108" s="502">
        <v>2</v>
      </c>
      <c r="F108" s="502">
        <v>1</v>
      </c>
      <c r="G108" s="479"/>
      <c r="H108" s="502"/>
      <c r="I108" s="503">
        <v>4</v>
      </c>
      <c r="J108" s="496">
        <f t="shared" si="15"/>
        <v>12</v>
      </c>
    </row>
    <row r="109" spans="1:10">
      <c r="A109" s="497" t="s">
        <v>556</v>
      </c>
      <c r="B109" s="498">
        <v>1</v>
      </c>
      <c r="C109" s="498">
        <v>4</v>
      </c>
      <c r="D109" s="498">
        <v>8</v>
      </c>
      <c r="E109" s="498">
        <v>11</v>
      </c>
      <c r="F109" s="498">
        <v>1</v>
      </c>
      <c r="G109" s="499"/>
      <c r="H109" s="498"/>
      <c r="I109" s="500">
        <v>7</v>
      </c>
      <c r="J109" s="501">
        <f t="shared" si="15"/>
        <v>32</v>
      </c>
    </row>
    <row r="110" spans="1:10" ht="15.75" thickBot="1">
      <c r="A110" s="495" t="s">
        <v>114</v>
      </c>
      <c r="B110" s="502">
        <v>1</v>
      </c>
      <c r="C110" s="502">
        <v>2</v>
      </c>
      <c r="D110" s="502">
        <v>6</v>
      </c>
      <c r="E110" s="502">
        <v>4</v>
      </c>
      <c r="F110" s="502">
        <v>0</v>
      </c>
      <c r="G110" s="479"/>
      <c r="H110" s="502"/>
      <c r="I110" s="503">
        <v>5</v>
      </c>
      <c r="J110" s="496">
        <f t="shared" si="15"/>
        <v>18</v>
      </c>
    </row>
    <row r="111" spans="1:10">
      <c r="A111" s="497" t="s">
        <v>557</v>
      </c>
      <c r="B111" s="498">
        <v>1</v>
      </c>
      <c r="C111" s="498">
        <v>5</v>
      </c>
      <c r="D111" s="498">
        <v>11</v>
      </c>
      <c r="E111" s="498">
        <v>16</v>
      </c>
      <c r="F111" s="498">
        <v>1</v>
      </c>
      <c r="G111" s="499"/>
      <c r="H111" s="498"/>
      <c r="I111" s="500">
        <v>8</v>
      </c>
      <c r="J111" s="501">
        <f t="shared" si="15"/>
        <v>42</v>
      </c>
    </row>
    <row r="112" spans="1:10" ht="15.75" thickBot="1">
      <c r="A112" s="495" t="s">
        <v>114</v>
      </c>
      <c r="B112" s="502">
        <v>0</v>
      </c>
      <c r="C112" s="502">
        <v>0</v>
      </c>
      <c r="D112" s="502">
        <v>1</v>
      </c>
      <c r="E112" s="502">
        <v>1</v>
      </c>
      <c r="F112" s="502">
        <v>0</v>
      </c>
      <c r="G112" s="479"/>
      <c r="H112" s="502"/>
      <c r="I112" s="503">
        <v>0</v>
      </c>
      <c r="J112" s="496">
        <f t="shared" si="15"/>
        <v>2</v>
      </c>
    </row>
    <row r="113" spans="1:10">
      <c r="A113" s="497" t="s">
        <v>1586</v>
      </c>
      <c r="B113" s="498">
        <f t="shared" ref="B113:F114" si="16">SUM(B97,B99,B101,B103,B105,B107,B109,B111)</f>
        <v>8</v>
      </c>
      <c r="C113" s="498">
        <f t="shared" si="16"/>
        <v>32</v>
      </c>
      <c r="D113" s="498">
        <f t="shared" si="16"/>
        <v>78</v>
      </c>
      <c r="E113" s="498">
        <f t="shared" si="16"/>
        <v>140</v>
      </c>
      <c r="F113" s="498">
        <f t="shared" si="16"/>
        <v>8</v>
      </c>
      <c r="G113" s="499"/>
      <c r="H113" s="498">
        <f t="shared" ref="H113:J114" si="17">SUM(H97,H99,H101,H103,H105,H107,H109,H111)</f>
        <v>4</v>
      </c>
      <c r="I113" s="498">
        <f t="shared" si="17"/>
        <v>82</v>
      </c>
      <c r="J113" s="501">
        <f t="shared" si="17"/>
        <v>352</v>
      </c>
    </row>
    <row r="114" spans="1:10" ht="15.75" thickBot="1">
      <c r="A114" s="495" t="s">
        <v>114</v>
      </c>
      <c r="B114" s="502">
        <f t="shared" si="16"/>
        <v>1</v>
      </c>
      <c r="C114" s="502">
        <f t="shared" si="16"/>
        <v>7</v>
      </c>
      <c r="D114" s="502">
        <f t="shared" si="16"/>
        <v>25</v>
      </c>
      <c r="E114" s="502">
        <f t="shared" si="16"/>
        <v>28</v>
      </c>
      <c r="F114" s="502">
        <f t="shared" si="16"/>
        <v>4</v>
      </c>
      <c r="G114" s="479"/>
      <c r="H114" s="502">
        <f t="shared" si="17"/>
        <v>0</v>
      </c>
      <c r="I114" s="502">
        <f t="shared" si="17"/>
        <v>23</v>
      </c>
      <c r="J114" s="496">
        <f t="shared" si="17"/>
        <v>88</v>
      </c>
    </row>
    <row r="115" spans="1:10">
      <c r="A115" s="504" t="s">
        <v>1571</v>
      </c>
      <c r="B115" s="505">
        <f t="shared" ref="B115:J115" si="18">B95+B113</f>
        <v>9</v>
      </c>
      <c r="C115" s="505">
        <f t="shared" si="18"/>
        <v>37</v>
      </c>
      <c r="D115" s="505">
        <f t="shared" si="18"/>
        <v>118</v>
      </c>
      <c r="E115" s="505">
        <f t="shared" si="18"/>
        <v>184</v>
      </c>
      <c r="F115" s="505">
        <f t="shared" si="18"/>
        <v>9</v>
      </c>
      <c r="G115" s="505">
        <f t="shared" si="18"/>
        <v>12</v>
      </c>
      <c r="H115" s="505">
        <f t="shared" si="18"/>
        <v>4</v>
      </c>
      <c r="I115" s="505">
        <f t="shared" si="18"/>
        <v>88</v>
      </c>
      <c r="J115" s="506">
        <f t="shared" si="18"/>
        <v>461</v>
      </c>
    </row>
    <row r="116" spans="1:10" ht="15.75" thickBot="1">
      <c r="A116" s="477" t="s">
        <v>114</v>
      </c>
      <c r="B116" s="502">
        <f t="shared" ref="B116:J116" si="19">B96+B114</f>
        <v>1</v>
      </c>
      <c r="C116" s="502">
        <f t="shared" si="19"/>
        <v>8</v>
      </c>
      <c r="D116" s="502">
        <f t="shared" si="19"/>
        <v>36</v>
      </c>
      <c r="E116" s="502">
        <f t="shared" si="19"/>
        <v>34</v>
      </c>
      <c r="F116" s="502">
        <f t="shared" si="19"/>
        <v>5</v>
      </c>
      <c r="G116" s="502">
        <f t="shared" si="19"/>
        <v>0</v>
      </c>
      <c r="H116" s="502">
        <f t="shared" si="19"/>
        <v>0</v>
      </c>
      <c r="I116" s="502">
        <f t="shared" si="19"/>
        <v>27</v>
      </c>
      <c r="J116" s="496">
        <f t="shared" si="19"/>
        <v>111</v>
      </c>
    </row>
    <row r="117" spans="1:10" ht="15.75" thickBot="1"/>
    <row r="118" spans="1:10">
      <c r="A118" s="1222" t="s">
        <v>559</v>
      </c>
      <c r="B118" s="1131" t="s">
        <v>1559</v>
      </c>
      <c r="C118" s="1131" t="s">
        <v>1560</v>
      </c>
      <c r="D118" s="1219" t="s">
        <v>1561</v>
      </c>
      <c r="E118" s="1219" t="s">
        <v>1562</v>
      </c>
      <c r="F118" s="1219" t="s">
        <v>1650</v>
      </c>
      <c r="G118" s="1219" t="s">
        <v>1564</v>
      </c>
      <c r="H118" s="1191" t="s">
        <v>1565</v>
      </c>
      <c r="I118" s="1191" t="s">
        <v>1566</v>
      </c>
      <c r="J118" s="1220" t="s">
        <v>1567</v>
      </c>
    </row>
    <row r="119" spans="1:10" ht="39.950000000000003" customHeight="1" thickBot="1">
      <c r="A119" s="1223"/>
      <c r="B119" s="1145"/>
      <c r="C119" s="1145"/>
      <c r="D119" s="1192"/>
      <c r="E119" s="1192"/>
      <c r="F119" s="1192"/>
      <c r="G119" s="1192"/>
      <c r="H119" s="1192"/>
      <c r="I119" s="1192"/>
      <c r="J119" s="1221"/>
    </row>
    <row r="120" spans="1:10">
      <c r="A120" s="472" t="s">
        <v>559</v>
      </c>
      <c r="B120" s="473">
        <v>1</v>
      </c>
      <c r="C120" s="473">
        <v>5</v>
      </c>
      <c r="D120" s="473">
        <v>32</v>
      </c>
      <c r="E120" s="473">
        <v>50</v>
      </c>
      <c r="F120" s="473">
        <v>1</v>
      </c>
      <c r="G120" s="473">
        <v>12</v>
      </c>
      <c r="H120" s="474"/>
      <c r="I120" s="475"/>
      <c r="J120" s="476">
        <f t="shared" ref="J120:J145" si="20">SUM(B120:I120)</f>
        <v>101</v>
      </c>
    </row>
    <row r="121" spans="1:10" ht="15.75" thickBot="1">
      <c r="A121" s="477" t="s">
        <v>114</v>
      </c>
      <c r="B121" s="478"/>
      <c r="C121" s="478"/>
      <c r="D121" s="478">
        <v>6</v>
      </c>
      <c r="E121" s="478">
        <v>9</v>
      </c>
      <c r="F121" s="478">
        <v>1</v>
      </c>
      <c r="G121" s="478">
        <v>1</v>
      </c>
      <c r="H121" s="479"/>
      <c r="I121" s="480"/>
      <c r="J121" s="481">
        <f t="shared" si="20"/>
        <v>17</v>
      </c>
    </row>
    <row r="122" spans="1:10">
      <c r="A122" s="482" t="s">
        <v>1664</v>
      </c>
      <c r="B122" s="483">
        <v>1</v>
      </c>
      <c r="C122" s="483">
        <v>5</v>
      </c>
      <c r="D122" s="483">
        <v>21</v>
      </c>
      <c r="E122" s="483">
        <v>39</v>
      </c>
      <c r="F122" s="483">
        <v>1</v>
      </c>
      <c r="G122" s="484"/>
      <c r="H122" s="483"/>
      <c r="I122" s="485">
        <v>16</v>
      </c>
      <c r="J122" s="486">
        <f t="shared" si="20"/>
        <v>83</v>
      </c>
    </row>
    <row r="123" spans="1:10" ht="15.75" thickBot="1">
      <c r="A123" s="487" t="s">
        <v>114</v>
      </c>
      <c r="B123" s="488"/>
      <c r="C123" s="488">
        <v>1</v>
      </c>
      <c r="D123" s="488">
        <v>5</v>
      </c>
      <c r="E123" s="488">
        <v>7</v>
      </c>
      <c r="F123" s="488">
        <v>1</v>
      </c>
      <c r="G123" s="489"/>
      <c r="H123" s="488"/>
      <c r="I123" s="490">
        <v>3</v>
      </c>
      <c r="J123" s="491">
        <f t="shared" si="20"/>
        <v>17</v>
      </c>
    </row>
    <row r="124" spans="1:10">
      <c r="A124" s="492" t="s">
        <v>1663</v>
      </c>
      <c r="B124" s="493">
        <v>1</v>
      </c>
      <c r="C124" s="493">
        <v>5</v>
      </c>
      <c r="D124" s="493">
        <v>17</v>
      </c>
      <c r="E124" s="493">
        <v>39</v>
      </c>
      <c r="F124" s="493">
        <v>1</v>
      </c>
      <c r="G124" s="474"/>
      <c r="H124" s="493"/>
      <c r="I124" s="493">
        <v>15</v>
      </c>
      <c r="J124" s="494">
        <f t="shared" si="20"/>
        <v>78</v>
      </c>
    </row>
    <row r="125" spans="1:10" ht="15.75" thickBot="1">
      <c r="A125" s="495" t="s">
        <v>114</v>
      </c>
      <c r="B125" s="113"/>
      <c r="C125" s="113"/>
      <c r="D125" s="113">
        <v>4</v>
      </c>
      <c r="E125" s="113">
        <v>2</v>
      </c>
      <c r="F125" s="113"/>
      <c r="G125" s="479"/>
      <c r="H125" s="113"/>
      <c r="I125" s="113">
        <v>1</v>
      </c>
      <c r="J125" s="496">
        <f t="shared" si="20"/>
        <v>7</v>
      </c>
    </row>
    <row r="126" spans="1:10">
      <c r="A126" s="482" t="s">
        <v>543</v>
      </c>
      <c r="B126" s="483">
        <v>1</v>
      </c>
      <c r="C126" s="483">
        <v>4</v>
      </c>
      <c r="D126" s="483">
        <v>15</v>
      </c>
      <c r="E126" s="483">
        <v>29</v>
      </c>
      <c r="F126" s="483">
        <v>1</v>
      </c>
      <c r="G126" s="484"/>
      <c r="H126" s="483"/>
      <c r="I126" s="485">
        <v>11</v>
      </c>
      <c r="J126" s="486">
        <f t="shared" si="20"/>
        <v>61</v>
      </c>
    </row>
    <row r="127" spans="1:10" ht="15.75" thickBot="1">
      <c r="A127" s="487" t="s">
        <v>114</v>
      </c>
      <c r="B127" s="488"/>
      <c r="C127" s="488">
        <v>1</v>
      </c>
      <c r="D127" s="488">
        <v>4</v>
      </c>
      <c r="E127" s="488">
        <v>8</v>
      </c>
      <c r="F127" s="488"/>
      <c r="G127" s="489"/>
      <c r="H127" s="488"/>
      <c r="I127" s="490">
        <v>7</v>
      </c>
      <c r="J127" s="491">
        <f t="shared" si="20"/>
        <v>20</v>
      </c>
    </row>
    <row r="128" spans="1:10">
      <c r="A128" s="492" t="s">
        <v>1662</v>
      </c>
      <c r="B128" s="493">
        <v>1</v>
      </c>
      <c r="C128" s="493">
        <v>4</v>
      </c>
      <c r="D128" s="493">
        <v>16</v>
      </c>
      <c r="E128" s="493">
        <v>32</v>
      </c>
      <c r="F128" s="493">
        <v>1</v>
      </c>
      <c r="G128" s="474"/>
      <c r="H128" s="493"/>
      <c r="I128" s="493">
        <v>12</v>
      </c>
      <c r="J128" s="494">
        <f t="shared" si="20"/>
        <v>66</v>
      </c>
    </row>
    <row r="129" spans="1:10" ht="15.75" thickBot="1">
      <c r="A129" s="495" t="s">
        <v>114</v>
      </c>
      <c r="B129" s="113"/>
      <c r="C129" s="113">
        <v>1</v>
      </c>
      <c r="D129" s="113">
        <v>3</v>
      </c>
      <c r="E129" s="113">
        <v>6</v>
      </c>
      <c r="F129" s="113">
        <v>1</v>
      </c>
      <c r="G129" s="479"/>
      <c r="H129" s="113"/>
      <c r="I129" s="113">
        <v>2</v>
      </c>
      <c r="J129" s="496">
        <f t="shared" si="20"/>
        <v>13</v>
      </c>
    </row>
    <row r="130" spans="1:10" ht="26.25">
      <c r="A130" s="482" t="s">
        <v>1661</v>
      </c>
      <c r="B130" s="483">
        <v>1</v>
      </c>
      <c r="C130" s="483">
        <v>3</v>
      </c>
      <c r="D130" s="483">
        <v>9</v>
      </c>
      <c r="E130" s="483">
        <v>27</v>
      </c>
      <c r="F130" s="483">
        <v>1</v>
      </c>
      <c r="G130" s="484"/>
      <c r="H130" s="483"/>
      <c r="I130" s="485">
        <v>9</v>
      </c>
      <c r="J130" s="486">
        <f t="shared" si="20"/>
        <v>50</v>
      </c>
    </row>
    <row r="131" spans="1:10" ht="15.75" thickBot="1">
      <c r="A131" s="487" t="s">
        <v>114</v>
      </c>
      <c r="B131" s="488"/>
      <c r="C131" s="488"/>
      <c r="D131" s="488">
        <v>4</v>
      </c>
      <c r="E131" s="488">
        <v>6</v>
      </c>
      <c r="F131" s="488">
        <v>1</v>
      </c>
      <c r="G131" s="489"/>
      <c r="H131" s="488"/>
      <c r="I131" s="490">
        <v>5</v>
      </c>
      <c r="J131" s="491">
        <f t="shared" si="20"/>
        <v>16</v>
      </c>
    </row>
    <row r="132" spans="1:10">
      <c r="A132" s="492" t="s">
        <v>1660</v>
      </c>
      <c r="B132" s="493"/>
      <c r="C132" s="493"/>
      <c r="D132" s="493"/>
      <c r="E132" s="493">
        <v>20</v>
      </c>
      <c r="F132" s="493">
        <v>1</v>
      </c>
      <c r="G132" s="474"/>
      <c r="H132" s="493">
        <v>1</v>
      </c>
      <c r="I132" s="493">
        <v>6</v>
      </c>
      <c r="J132" s="494">
        <f t="shared" si="20"/>
        <v>28</v>
      </c>
    </row>
    <row r="133" spans="1:10" ht="15.75" thickBot="1">
      <c r="A133" s="495" t="s">
        <v>114</v>
      </c>
      <c r="B133" s="113"/>
      <c r="C133" s="113"/>
      <c r="D133" s="113"/>
      <c r="E133" s="113">
        <v>5</v>
      </c>
      <c r="F133" s="113"/>
      <c r="G133" s="479"/>
      <c r="H133" s="113">
        <v>1</v>
      </c>
      <c r="I133" s="113">
        <v>4</v>
      </c>
      <c r="J133" s="496">
        <f t="shared" si="20"/>
        <v>10</v>
      </c>
    </row>
    <row r="134" spans="1:10" ht="26.25">
      <c r="A134" s="482" t="s">
        <v>1659</v>
      </c>
      <c r="B134" s="483"/>
      <c r="C134" s="483"/>
      <c r="D134" s="483"/>
      <c r="E134" s="483"/>
      <c r="F134" s="483"/>
      <c r="G134" s="484"/>
      <c r="H134" s="483"/>
      <c r="I134" s="485">
        <v>14</v>
      </c>
      <c r="J134" s="486">
        <f t="shared" si="20"/>
        <v>14</v>
      </c>
    </row>
    <row r="135" spans="1:10" ht="15.75" thickBot="1">
      <c r="A135" s="487" t="s">
        <v>114</v>
      </c>
      <c r="B135" s="488"/>
      <c r="C135" s="488"/>
      <c r="D135" s="488"/>
      <c r="E135" s="488"/>
      <c r="F135" s="488"/>
      <c r="G135" s="489"/>
      <c r="H135" s="488"/>
      <c r="I135" s="490">
        <v>7</v>
      </c>
      <c r="J135" s="491">
        <f t="shared" si="20"/>
        <v>7</v>
      </c>
    </row>
    <row r="136" spans="1:10">
      <c r="A136" s="492" t="s">
        <v>1658</v>
      </c>
      <c r="B136" s="493"/>
      <c r="C136" s="493"/>
      <c r="D136" s="493"/>
      <c r="E136" s="493"/>
      <c r="F136" s="493"/>
      <c r="G136" s="474"/>
      <c r="H136" s="493">
        <v>1</v>
      </c>
      <c r="I136" s="493">
        <v>4</v>
      </c>
      <c r="J136" s="494">
        <f t="shared" si="20"/>
        <v>5</v>
      </c>
    </row>
    <row r="137" spans="1:10" ht="15.75" thickBot="1">
      <c r="A137" s="495" t="s">
        <v>114</v>
      </c>
      <c r="B137" s="113"/>
      <c r="C137" s="113"/>
      <c r="D137" s="113"/>
      <c r="E137" s="113"/>
      <c r="F137" s="113"/>
      <c r="G137" s="479"/>
      <c r="H137" s="113">
        <v>1</v>
      </c>
      <c r="I137" s="113">
        <v>3</v>
      </c>
      <c r="J137" s="496">
        <f t="shared" si="20"/>
        <v>4</v>
      </c>
    </row>
    <row r="138" spans="1:10">
      <c r="A138" s="482" t="s">
        <v>1657</v>
      </c>
      <c r="B138" s="483"/>
      <c r="C138" s="483"/>
      <c r="D138" s="483"/>
      <c r="E138" s="483"/>
      <c r="F138" s="483"/>
      <c r="G138" s="484"/>
      <c r="H138" s="483">
        <v>1</v>
      </c>
      <c r="I138" s="485">
        <v>5</v>
      </c>
      <c r="J138" s="486">
        <f t="shared" si="20"/>
        <v>6</v>
      </c>
    </row>
    <row r="139" spans="1:10" ht="15.75" thickBot="1">
      <c r="A139" s="487" t="s">
        <v>114</v>
      </c>
      <c r="B139" s="488"/>
      <c r="C139" s="488"/>
      <c r="D139" s="488"/>
      <c r="E139" s="488"/>
      <c r="F139" s="488"/>
      <c r="G139" s="489"/>
      <c r="H139" s="488"/>
      <c r="I139" s="490">
        <v>2</v>
      </c>
      <c r="J139" s="491">
        <f t="shared" si="20"/>
        <v>2</v>
      </c>
    </row>
    <row r="140" spans="1:10" ht="26.25">
      <c r="A140" s="492" t="s">
        <v>1656</v>
      </c>
      <c r="B140" s="493"/>
      <c r="C140" s="493"/>
      <c r="D140" s="493"/>
      <c r="E140" s="493"/>
      <c r="F140" s="493"/>
      <c r="G140" s="474"/>
      <c r="H140" s="493">
        <v>1</v>
      </c>
      <c r="I140" s="493">
        <v>11</v>
      </c>
      <c r="J140" s="494">
        <f t="shared" si="20"/>
        <v>12</v>
      </c>
    </row>
    <row r="141" spans="1:10" ht="15.75" thickBot="1">
      <c r="A141" s="495" t="s">
        <v>114</v>
      </c>
      <c r="B141" s="113"/>
      <c r="C141" s="113"/>
      <c r="D141" s="113"/>
      <c r="E141" s="113"/>
      <c r="F141" s="113"/>
      <c r="G141" s="479"/>
      <c r="H141" s="113"/>
      <c r="I141" s="113">
        <v>2</v>
      </c>
      <c r="J141" s="496">
        <f t="shared" si="20"/>
        <v>2</v>
      </c>
    </row>
    <row r="142" spans="1:10">
      <c r="A142" s="497" t="s">
        <v>1570</v>
      </c>
      <c r="B142" s="498">
        <f t="shared" ref="B142:F143" si="21">SUM(B122,B124,B126,B128,B130,B132)</f>
        <v>5</v>
      </c>
      <c r="C142" s="498">
        <f t="shared" si="21"/>
        <v>21</v>
      </c>
      <c r="D142" s="498">
        <f t="shared" si="21"/>
        <v>78</v>
      </c>
      <c r="E142" s="498">
        <f t="shared" si="21"/>
        <v>186</v>
      </c>
      <c r="F142" s="498">
        <f t="shared" si="21"/>
        <v>6</v>
      </c>
      <c r="G142" s="499"/>
      <c r="H142" s="498">
        <f>SUM(H122,H124,H126,H128,H130,H132)</f>
        <v>1</v>
      </c>
      <c r="I142" s="498">
        <f>SUM(I122,I124,I126,I128,I130,I132)</f>
        <v>69</v>
      </c>
      <c r="J142" s="501">
        <f t="shared" si="20"/>
        <v>366</v>
      </c>
    </row>
    <row r="143" spans="1:10" ht="15.75" thickBot="1">
      <c r="A143" s="495" t="s">
        <v>114</v>
      </c>
      <c r="B143" s="502">
        <f t="shared" si="21"/>
        <v>0</v>
      </c>
      <c r="C143" s="502">
        <f t="shared" si="21"/>
        <v>3</v>
      </c>
      <c r="D143" s="502">
        <f t="shared" si="21"/>
        <v>20</v>
      </c>
      <c r="E143" s="502">
        <f t="shared" si="21"/>
        <v>34</v>
      </c>
      <c r="F143" s="502">
        <f t="shared" si="21"/>
        <v>3</v>
      </c>
      <c r="G143" s="631"/>
      <c r="H143" s="502">
        <f>SUM(H123,H125,H127,H129,H131,H133)</f>
        <v>1</v>
      </c>
      <c r="I143" s="502">
        <f>SUM(I123,I125,I127,I129,I131,I133)</f>
        <v>22</v>
      </c>
      <c r="J143" s="502">
        <f t="shared" si="20"/>
        <v>83</v>
      </c>
    </row>
    <row r="144" spans="1:10">
      <c r="A144" s="504" t="s">
        <v>1571</v>
      </c>
      <c r="B144" s="557">
        <f t="shared" ref="B144:G145" si="22">B142+B120</f>
        <v>6</v>
      </c>
      <c r="C144" s="557">
        <f t="shared" si="22"/>
        <v>26</v>
      </c>
      <c r="D144" s="557">
        <f t="shared" si="22"/>
        <v>110</v>
      </c>
      <c r="E144" s="557">
        <f t="shared" si="22"/>
        <v>236</v>
      </c>
      <c r="F144" s="557">
        <f t="shared" si="22"/>
        <v>7</v>
      </c>
      <c r="G144" s="557">
        <f t="shared" si="22"/>
        <v>12</v>
      </c>
      <c r="H144" s="557">
        <f>H134+H136+H138+H140+H142</f>
        <v>4</v>
      </c>
      <c r="I144" s="557">
        <f>I134+I136+I138+I140+I142</f>
        <v>103</v>
      </c>
      <c r="J144" s="556">
        <f t="shared" si="20"/>
        <v>504</v>
      </c>
    </row>
    <row r="145" spans="1:10" ht="15.75" thickBot="1">
      <c r="A145" s="477" t="s">
        <v>114</v>
      </c>
      <c r="B145" s="630">
        <f t="shared" si="22"/>
        <v>0</v>
      </c>
      <c r="C145" s="630">
        <f t="shared" si="22"/>
        <v>3</v>
      </c>
      <c r="D145" s="630">
        <f t="shared" si="22"/>
        <v>26</v>
      </c>
      <c r="E145" s="630">
        <f t="shared" si="22"/>
        <v>43</v>
      </c>
      <c r="F145" s="630">
        <f t="shared" si="22"/>
        <v>4</v>
      </c>
      <c r="G145" s="630">
        <f t="shared" si="22"/>
        <v>1</v>
      </c>
      <c r="H145" s="630">
        <f>H135+H137+H139+H141+H143</f>
        <v>2</v>
      </c>
      <c r="I145" s="630">
        <f>I135+I137+I139+I141+I143</f>
        <v>36</v>
      </c>
      <c r="J145" s="629">
        <f t="shared" si="20"/>
        <v>115</v>
      </c>
    </row>
    <row r="146" spans="1:10" ht="15.75" thickBot="1"/>
    <row r="147" spans="1:10">
      <c r="A147" s="1222" t="s">
        <v>566</v>
      </c>
      <c r="B147" s="1131" t="s">
        <v>1559</v>
      </c>
      <c r="C147" s="1131" t="s">
        <v>1560</v>
      </c>
      <c r="D147" s="1219" t="s">
        <v>1561</v>
      </c>
      <c r="E147" s="1219" t="s">
        <v>1562</v>
      </c>
      <c r="F147" s="1219" t="s">
        <v>1563</v>
      </c>
      <c r="G147" s="1219" t="s">
        <v>1564</v>
      </c>
      <c r="H147" s="1191" t="s">
        <v>1565</v>
      </c>
      <c r="I147" s="1191" t="s">
        <v>1566</v>
      </c>
      <c r="J147" s="1220" t="s">
        <v>1567</v>
      </c>
    </row>
    <row r="148" spans="1:10" ht="39.950000000000003" customHeight="1" thickBot="1">
      <c r="A148" s="1223"/>
      <c r="B148" s="1145"/>
      <c r="C148" s="1145"/>
      <c r="D148" s="1192"/>
      <c r="E148" s="1192"/>
      <c r="F148" s="1192"/>
      <c r="G148" s="1192"/>
      <c r="H148" s="1192"/>
      <c r="I148" s="1192"/>
      <c r="J148" s="1221"/>
    </row>
    <row r="149" spans="1:10">
      <c r="A149" s="472" t="s">
        <v>566</v>
      </c>
      <c r="B149" s="473">
        <v>1</v>
      </c>
      <c r="C149" s="473">
        <v>7</v>
      </c>
      <c r="D149" s="473">
        <v>47</v>
      </c>
      <c r="E149" s="473">
        <v>54</v>
      </c>
      <c r="F149" s="473">
        <v>2</v>
      </c>
      <c r="G149" s="473">
        <v>15</v>
      </c>
      <c r="H149" s="474"/>
      <c r="I149" s="475"/>
      <c r="J149" s="476">
        <v>117</v>
      </c>
    </row>
    <row r="150" spans="1:10" ht="15.75" thickBot="1">
      <c r="A150" s="477" t="s">
        <v>114</v>
      </c>
      <c r="B150" s="478">
        <v>0</v>
      </c>
      <c r="C150" s="478">
        <v>3</v>
      </c>
      <c r="D150" s="478">
        <v>9</v>
      </c>
      <c r="E150" s="478">
        <v>12</v>
      </c>
      <c r="F150" s="478">
        <v>2</v>
      </c>
      <c r="G150" s="478">
        <v>1</v>
      </c>
      <c r="H150" s="479"/>
      <c r="I150" s="480"/>
      <c r="J150" s="481">
        <v>24</v>
      </c>
    </row>
    <row r="151" spans="1:10">
      <c r="A151" s="482" t="s">
        <v>567</v>
      </c>
      <c r="B151" s="483">
        <v>1</v>
      </c>
      <c r="C151" s="483">
        <v>6</v>
      </c>
      <c r="D151" s="483">
        <v>20</v>
      </c>
      <c r="E151" s="483">
        <v>44</v>
      </c>
      <c r="F151" s="483">
        <v>1</v>
      </c>
      <c r="G151" s="484"/>
      <c r="H151" s="483">
        <v>0</v>
      </c>
      <c r="I151" s="485">
        <v>13</v>
      </c>
      <c r="J151" s="486">
        <v>65</v>
      </c>
    </row>
    <row r="152" spans="1:10" ht="15.75" thickBot="1">
      <c r="A152" s="495" t="s">
        <v>114</v>
      </c>
      <c r="B152" s="488">
        <v>1</v>
      </c>
      <c r="C152" s="488">
        <v>2</v>
      </c>
      <c r="D152" s="488">
        <v>5</v>
      </c>
      <c r="E152" s="488">
        <v>11</v>
      </c>
      <c r="F152" s="488">
        <v>1</v>
      </c>
      <c r="G152" s="489"/>
      <c r="H152" s="488">
        <v>0</v>
      </c>
      <c r="I152" s="490">
        <v>4</v>
      </c>
      <c r="J152" s="491">
        <v>18</v>
      </c>
    </row>
    <row r="153" spans="1:10">
      <c r="A153" s="492" t="s">
        <v>551</v>
      </c>
      <c r="B153" s="493">
        <v>1</v>
      </c>
      <c r="C153" s="493">
        <v>7</v>
      </c>
      <c r="D153" s="493">
        <v>33</v>
      </c>
      <c r="E153" s="493">
        <v>45</v>
      </c>
      <c r="F153" s="493">
        <v>1</v>
      </c>
      <c r="G153" s="474"/>
      <c r="H153" s="493">
        <v>0</v>
      </c>
      <c r="I153" s="493">
        <v>68</v>
      </c>
      <c r="J153" s="494">
        <v>111</v>
      </c>
    </row>
    <row r="154" spans="1:10" ht="15.75" thickBot="1">
      <c r="A154" s="495" t="s">
        <v>114</v>
      </c>
      <c r="B154" s="113">
        <v>0</v>
      </c>
      <c r="C154" s="113">
        <v>3</v>
      </c>
      <c r="D154" s="113">
        <v>9</v>
      </c>
      <c r="E154" s="113">
        <v>10</v>
      </c>
      <c r="F154" s="113">
        <v>1</v>
      </c>
      <c r="G154" s="479"/>
      <c r="H154" s="113">
        <v>0</v>
      </c>
      <c r="I154" s="113">
        <v>16</v>
      </c>
      <c r="J154" s="496">
        <v>30</v>
      </c>
    </row>
    <row r="155" spans="1:10">
      <c r="A155" s="482" t="s">
        <v>568</v>
      </c>
      <c r="B155" s="483">
        <v>1</v>
      </c>
      <c r="C155" s="483">
        <v>6</v>
      </c>
      <c r="D155" s="483">
        <v>28</v>
      </c>
      <c r="E155" s="483">
        <v>38</v>
      </c>
      <c r="F155" s="483">
        <v>1</v>
      </c>
      <c r="G155" s="484"/>
      <c r="H155" s="483">
        <v>0</v>
      </c>
      <c r="I155" s="485">
        <v>14</v>
      </c>
      <c r="J155" s="486">
        <v>75</v>
      </c>
    </row>
    <row r="156" spans="1:10" ht="15.75" thickBot="1">
      <c r="A156" s="495" t="s">
        <v>114</v>
      </c>
      <c r="B156" s="488">
        <v>0</v>
      </c>
      <c r="C156" s="488">
        <v>0</v>
      </c>
      <c r="D156" s="488">
        <v>7</v>
      </c>
      <c r="E156" s="488">
        <v>2</v>
      </c>
      <c r="F156" s="488">
        <v>1</v>
      </c>
      <c r="G156" s="489"/>
      <c r="H156" s="488">
        <v>0</v>
      </c>
      <c r="I156" s="490">
        <v>1</v>
      </c>
      <c r="J156" s="491">
        <v>11</v>
      </c>
    </row>
    <row r="157" spans="1:10">
      <c r="A157" s="492" t="s">
        <v>569</v>
      </c>
      <c r="B157" s="493">
        <v>1</v>
      </c>
      <c r="C157" s="493">
        <v>6</v>
      </c>
      <c r="D157" s="493">
        <v>19</v>
      </c>
      <c r="E157" s="493">
        <v>28</v>
      </c>
      <c r="F157" s="493">
        <v>1</v>
      </c>
      <c r="G157" s="474"/>
      <c r="H157" s="493">
        <v>0</v>
      </c>
      <c r="I157" s="493">
        <v>21</v>
      </c>
      <c r="J157" s="494">
        <v>67</v>
      </c>
    </row>
    <row r="158" spans="1:10" ht="15.75" thickBot="1">
      <c r="A158" s="495" t="s">
        <v>114</v>
      </c>
      <c r="B158" s="113">
        <v>0</v>
      </c>
      <c r="C158" s="113">
        <v>1</v>
      </c>
      <c r="D158" s="113">
        <v>4</v>
      </c>
      <c r="E158" s="113">
        <v>5</v>
      </c>
      <c r="F158" s="113">
        <v>0</v>
      </c>
      <c r="G158" s="479"/>
      <c r="H158" s="113">
        <v>0</v>
      </c>
      <c r="I158" s="113">
        <v>4</v>
      </c>
      <c r="J158" s="496">
        <v>13</v>
      </c>
    </row>
    <row r="159" spans="1:10">
      <c r="A159" s="482" t="s">
        <v>553</v>
      </c>
      <c r="B159" s="483">
        <v>1</v>
      </c>
      <c r="C159" s="483">
        <v>5</v>
      </c>
      <c r="D159" s="483">
        <v>23</v>
      </c>
      <c r="E159" s="483">
        <v>33</v>
      </c>
      <c r="F159" s="483">
        <v>1</v>
      </c>
      <c r="G159" s="484"/>
      <c r="H159" s="483">
        <v>0</v>
      </c>
      <c r="I159" s="485">
        <v>22</v>
      </c>
      <c r="J159" s="486">
        <v>70</v>
      </c>
    </row>
    <row r="160" spans="1:10" ht="15.75" thickBot="1">
      <c r="A160" s="495" t="s">
        <v>114</v>
      </c>
      <c r="B160" s="488">
        <v>0</v>
      </c>
      <c r="C160" s="488">
        <v>1</v>
      </c>
      <c r="D160" s="488">
        <v>11</v>
      </c>
      <c r="E160" s="488">
        <v>13</v>
      </c>
      <c r="F160" s="488">
        <v>1</v>
      </c>
      <c r="G160" s="489"/>
      <c r="H160" s="488">
        <v>0</v>
      </c>
      <c r="I160" s="490">
        <v>9</v>
      </c>
      <c r="J160" s="491">
        <v>30</v>
      </c>
    </row>
    <row r="161" spans="1:10">
      <c r="A161" s="492" t="s">
        <v>570</v>
      </c>
      <c r="B161" s="493">
        <v>1</v>
      </c>
      <c r="C161" s="493">
        <v>5</v>
      </c>
      <c r="D161" s="493">
        <v>17</v>
      </c>
      <c r="E161" s="493">
        <v>24</v>
      </c>
      <c r="F161" s="493">
        <v>1</v>
      </c>
      <c r="G161" s="474"/>
      <c r="H161" s="493">
        <v>0</v>
      </c>
      <c r="I161" s="493">
        <v>7</v>
      </c>
      <c r="J161" s="494">
        <v>43</v>
      </c>
    </row>
    <row r="162" spans="1:10" ht="15.75" thickBot="1">
      <c r="A162" s="495" t="s">
        <v>114</v>
      </c>
      <c r="B162" s="113">
        <v>0</v>
      </c>
      <c r="C162" s="113">
        <v>1</v>
      </c>
      <c r="D162" s="113">
        <v>6</v>
      </c>
      <c r="E162" s="113">
        <v>2</v>
      </c>
      <c r="F162" s="113">
        <v>0</v>
      </c>
      <c r="G162" s="479"/>
      <c r="H162" s="113">
        <v>0</v>
      </c>
      <c r="I162" s="113">
        <v>2</v>
      </c>
      <c r="J162" s="496">
        <v>10</v>
      </c>
    </row>
    <row r="163" spans="1:10">
      <c r="A163" s="482" t="s">
        <v>552</v>
      </c>
      <c r="B163" s="483">
        <v>1</v>
      </c>
      <c r="C163" s="483">
        <v>5</v>
      </c>
      <c r="D163" s="483">
        <v>9</v>
      </c>
      <c r="E163" s="483">
        <v>24</v>
      </c>
      <c r="F163" s="483">
        <v>1</v>
      </c>
      <c r="G163" s="484"/>
      <c r="H163" s="483">
        <v>0</v>
      </c>
      <c r="I163" s="485">
        <v>4</v>
      </c>
      <c r="J163" s="486">
        <v>36</v>
      </c>
    </row>
    <row r="164" spans="1:10" ht="15.75" thickBot="1">
      <c r="A164" s="495" t="s">
        <v>114</v>
      </c>
      <c r="B164" s="488">
        <v>0</v>
      </c>
      <c r="C164" s="488">
        <v>0</v>
      </c>
      <c r="D164" s="488">
        <v>2</v>
      </c>
      <c r="E164" s="488">
        <v>1</v>
      </c>
      <c r="F164" s="488">
        <v>1</v>
      </c>
      <c r="G164" s="489"/>
      <c r="H164" s="488">
        <v>0</v>
      </c>
      <c r="I164" s="490">
        <v>1</v>
      </c>
      <c r="J164" s="491">
        <v>4</v>
      </c>
    </row>
    <row r="165" spans="1:10">
      <c r="A165" s="492" t="s">
        <v>571</v>
      </c>
      <c r="B165" s="493">
        <v>1</v>
      </c>
      <c r="C165" s="493">
        <v>4</v>
      </c>
      <c r="D165" s="493">
        <v>11</v>
      </c>
      <c r="E165" s="493">
        <v>33</v>
      </c>
      <c r="F165" s="493">
        <v>1</v>
      </c>
      <c r="G165" s="474"/>
      <c r="H165" s="493">
        <v>0</v>
      </c>
      <c r="I165" s="493">
        <v>11</v>
      </c>
      <c r="J165" s="494">
        <v>50</v>
      </c>
    </row>
    <row r="166" spans="1:10" ht="15.75" thickBot="1">
      <c r="A166" s="495" t="s">
        <v>114</v>
      </c>
      <c r="B166" s="113">
        <v>0</v>
      </c>
      <c r="C166" s="113">
        <v>1</v>
      </c>
      <c r="D166" s="113">
        <v>3</v>
      </c>
      <c r="E166" s="113">
        <v>6</v>
      </c>
      <c r="F166" s="113">
        <v>1</v>
      </c>
      <c r="G166" s="479"/>
      <c r="H166" s="113">
        <v>0</v>
      </c>
      <c r="I166" s="113">
        <v>1</v>
      </c>
      <c r="J166" s="496">
        <v>12</v>
      </c>
    </row>
    <row r="167" spans="1:10">
      <c r="A167" s="482" t="s">
        <v>572</v>
      </c>
      <c r="B167" s="483">
        <v>1</v>
      </c>
      <c r="C167" s="483">
        <v>4</v>
      </c>
      <c r="D167" s="483">
        <v>9</v>
      </c>
      <c r="E167" s="483">
        <v>26</v>
      </c>
      <c r="F167" s="483">
        <v>1</v>
      </c>
      <c r="G167" s="484"/>
      <c r="H167" s="483">
        <v>0</v>
      </c>
      <c r="I167" s="485">
        <v>8</v>
      </c>
      <c r="J167" s="486">
        <v>39</v>
      </c>
    </row>
    <row r="168" spans="1:10" ht="15.75" thickBot="1">
      <c r="A168" s="495" t="s">
        <v>114</v>
      </c>
      <c r="B168" s="488">
        <v>0</v>
      </c>
      <c r="C168" s="488">
        <v>0</v>
      </c>
      <c r="D168" s="488">
        <v>5</v>
      </c>
      <c r="E168" s="488">
        <v>6</v>
      </c>
      <c r="F168" s="488">
        <v>1</v>
      </c>
      <c r="G168" s="489"/>
      <c r="H168" s="488">
        <v>0</v>
      </c>
      <c r="I168" s="490">
        <v>3</v>
      </c>
      <c r="J168" s="491">
        <v>14</v>
      </c>
    </row>
    <row r="169" spans="1:10">
      <c r="A169" s="628" t="s">
        <v>1655</v>
      </c>
      <c r="B169" s="493"/>
      <c r="C169" s="493"/>
      <c r="D169" s="493"/>
      <c r="E169" s="493">
        <v>31</v>
      </c>
      <c r="F169" s="493">
        <v>2</v>
      </c>
      <c r="G169" s="474"/>
      <c r="H169" s="493">
        <v>2</v>
      </c>
      <c r="I169" s="493"/>
      <c r="J169" s="494">
        <v>33</v>
      </c>
    </row>
    <row r="170" spans="1:10" ht="15.75" thickBot="1">
      <c r="A170" s="495" t="s">
        <v>114</v>
      </c>
      <c r="B170" s="113"/>
      <c r="C170" s="113"/>
      <c r="D170" s="113"/>
      <c r="E170" s="113">
        <v>2</v>
      </c>
      <c r="F170" s="113">
        <v>1</v>
      </c>
      <c r="G170" s="479"/>
      <c r="H170" s="113">
        <v>0</v>
      </c>
      <c r="I170" s="113"/>
      <c r="J170" s="496">
        <v>3</v>
      </c>
    </row>
    <row r="171" spans="1:10">
      <c r="A171" s="497" t="s">
        <v>1570</v>
      </c>
      <c r="B171" s="498">
        <v>9</v>
      </c>
      <c r="C171" s="498">
        <v>48</v>
      </c>
      <c r="D171" s="498">
        <v>169</v>
      </c>
      <c r="E171" s="498">
        <v>306</v>
      </c>
      <c r="F171" s="498">
        <v>11</v>
      </c>
      <c r="G171" s="499"/>
      <c r="H171" s="498">
        <v>2</v>
      </c>
      <c r="I171" s="500">
        <v>167</v>
      </c>
      <c r="J171" s="501">
        <v>568</v>
      </c>
    </row>
    <row r="172" spans="1:10" ht="15.75" thickBot="1">
      <c r="A172" s="495" t="s">
        <v>114</v>
      </c>
      <c r="B172" s="502">
        <v>1</v>
      </c>
      <c r="C172" s="502">
        <v>9</v>
      </c>
      <c r="D172" s="502">
        <v>52</v>
      </c>
      <c r="E172" s="502">
        <v>56</v>
      </c>
      <c r="F172" s="502">
        <v>8</v>
      </c>
      <c r="G172" s="502"/>
      <c r="H172" s="502">
        <v>0</v>
      </c>
      <c r="I172" s="503">
        <v>41</v>
      </c>
      <c r="J172" s="496">
        <v>143</v>
      </c>
    </row>
    <row r="173" spans="1:10">
      <c r="A173" s="504" t="s">
        <v>1571</v>
      </c>
      <c r="B173" s="505">
        <v>10</v>
      </c>
      <c r="C173" s="505">
        <v>55</v>
      </c>
      <c r="D173" s="505">
        <v>205</v>
      </c>
      <c r="E173" s="505">
        <v>330</v>
      </c>
      <c r="F173" s="505">
        <v>13</v>
      </c>
      <c r="G173" s="505">
        <v>15</v>
      </c>
      <c r="H173" s="505">
        <v>2</v>
      </c>
      <c r="I173" s="505">
        <v>167</v>
      </c>
      <c r="J173" s="506">
        <v>638</v>
      </c>
    </row>
    <row r="174" spans="1:10" ht="15.75" thickBot="1">
      <c r="A174" s="477" t="s">
        <v>114</v>
      </c>
      <c r="B174" s="502">
        <v>1</v>
      </c>
      <c r="C174" s="502">
        <v>12</v>
      </c>
      <c r="D174" s="502">
        <v>60</v>
      </c>
      <c r="E174" s="502">
        <v>63</v>
      </c>
      <c r="F174" s="502">
        <v>10</v>
      </c>
      <c r="G174" s="502">
        <v>1</v>
      </c>
      <c r="H174" s="502">
        <v>0</v>
      </c>
      <c r="I174" s="502">
        <v>41</v>
      </c>
      <c r="J174" s="496">
        <v>160</v>
      </c>
    </row>
    <row r="176" spans="1:10">
      <c r="A176" s="48" t="s">
        <v>1654</v>
      </c>
    </row>
    <row r="177" spans="1:10">
      <c r="A177" s="1235" t="s">
        <v>1653</v>
      </c>
      <c r="B177" s="1235"/>
      <c r="C177" s="1235"/>
      <c r="D177" s="1235"/>
      <c r="E177" s="1235"/>
      <c r="F177" s="1235"/>
      <c r="G177" s="1235"/>
      <c r="H177" s="1235"/>
      <c r="I177" s="1235"/>
      <c r="J177" s="1235"/>
    </row>
    <row r="178" spans="1:10" ht="15.75" thickBot="1"/>
    <row r="179" spans="1:10">
      <c r="A179" s="1222" t="s">
        <v>25</v>
      </c>
      <c r="B179" s="1131" t="s">
        <v>1559</v>
      </c>
      <c r="C179" s="1131" t="s">
        <v>1560</v>
      </c>
      <c r="D179" s="1219" t="s">
        <v>1561</v>
      </c>
      <c r="E179" s="1219" t="s">
        <v>1562</v>
      </c>
      <c r="F179" s="1219" t="s">
        <v>1563</v>
      </c>
      <c r="G179" s="1219" t="s">
        <v>1564</v>
      </c>
      <c r="H179" s="1191" t="s">
        <v>1565</v>
      </c>
      <c r="I179" s="1191" t="s">
        <v>1566</v>
      </c>
      <c r="J179" s="1220" t="s">
        <v>1567</v>
      </c>
    </row>
    <row r="180" spans="1:10" ht="39.950000000000003" customHeight="1" thickBot="1">
      <c r="A180" s="1223"/>
      <c r="B180" s="1145"/>
      <c r="C180" s="1145"/>
      <c r="D180" s="1192"/>
      <c r="E180" s="1192"/>
      <c r="F180" s="1192"/>
      <c r="G180" s="1192"/>
      <c r="H180" s="1192"/>
      <c r="I180" s="1192"/>
      <c r="J180" s="1221"/>
    </row>
    <row r="181" spans="1:10">
      <c r="A181" s="472" t="s">
        <v>573</v>
      </c>
      <c r="B181" s="473">
        <v>1</v>
      </c>
      <c r="C181" s="473">
        <v>4</v>
      </c>
      <c r="D181" s="473">
        <v>36</v>
      </c>
      <c r="E181" s="473">
        <v>45</v>
      </c>
      <c r="F181" s="473">
        <v>1</v>
      </c>
      <c r="G181" s="473">
        <v>12</v>
      </c>
      <c r="H181" s="474"/>
      <c r="I181" s="475">
        <v>1</v>
      </c>
      <c r="J181" s="476">
        <f t="shared" ref="J181:J196" si="23">SUM(B181:I181)</f>
        <v>100</v>
      </c>
    </row>
    <row r="182" spans="1:10" ht="15.75" thickBot="1">
      <c r="A182" s="477" t="s">
        <v>114</v>
      </c>
      <c r="B182" s="478"/>
      <c r="C182" s="478">
        <v>2</v>
      </c>
      <c r="D182" s="478">
        <v>13</v>
      </c>
      <c r="E182" s="478">
        <v>9</v>
      </c>
      <c r="F182" s="478">
        <v>1</v>
      </c>
      <c r="G182" s="478">
        <v>0</v>
      </c>
      <c r="H182" s="479"/>
      <c r="I182" s="480">
        <v>0</v>
      </c>
      <c r="J182" s="481">
        <f t="shared" si="23"/>
        <v>25</v>
      </c>
    </row>
    <row r="183" spans="1:10">
      <c r="A183" s="482" t="s">
        <v>574</v>
      </c>
      <c r="B183" s="483">
        <v>1</v>
      </c>
      <c r="C183" s="483">
        <v>3</v>
      </c>
      <c r="D183" s="483">
        <v>12</v>
      </c>
      <c r="E183" s="483">
        <v>20</v>
      </c>
      <c r="F183" s="483">
        <v>1</v>
      </c>
      <c r="G183" s="484"/>
      <c r="H183" s="483"/>
      <c r="I183" s="485">
        <v>9</v>
      </c>
      <c r="J183" s="486">
        <f t="shared" si="23"/>
        <v>46</v>
      </c>
    </row>
    <row r="184" spans="1:10" ht="15.75" thickBot="1">
      <c r="A184" s="487" t="s">
        <v>114</v>
      </c>
      <c r="B184" s="488">
        <v>0</v>
      </c>
      <c r="C184" s="488">
        <v>0</v>
      </c>
      <c r="D184" s="488">
        <v>4</v>
      </c>
      <c r="E184" s="488">
        <v>2</v>
      </c>
      <c r="F184" s="488">
        <v>1</v>
      </c>
      <c r="G184" s="489"/>
      <c r="H184" s="488"/>
      <c r="I184" s="490">
        <v>2</v>
      </c>
      <c r="J184" s="491">
        <f t="shared" si="23"/>
        <v>9</v>
      </c>
    </row>
    <row r="185" spans="1:10">
      <c r="A185" s="492" t="s">
        <v>569</v>
      </c>
      <c r="B185" s="493">
        <v>1</v>
      </c>
      <c r="C185" s="493">
        <v>3</v>
      </c>
      <c r="D185" s="493">
        <v>9</v>
      </c>
      <c r="E185" s="493">
        <v>22</v>
      </c>
      <c r="F185" s="493">
        <v>1</v>
      </c>
      <c r="G185" s="474"/>
      <c r="H185" s="493"/>
      <c r="I185" s="493">
        <v>2</v>
      </c>
      <c r="J185" s="494">
        <f t="shared" si="23"/>
        <v>38</v>
      </c>
    </row>
    <row r="186" spans="1:10" ht="15.75" thickBot="1">
      <c r="A186" s="495" t="s">
        <v>114</v>
      </c>
      <c r="B186" s="113">
        <v>1</v>
      </c>
      <c r="C186" s="113">
        <v>3</v>
      </c>
      <c r="D186" s="113">
        <v>8</v>
      </c>
      <c r="E186" s="113">
        <v>12</v>
      </c>
      <c r="F186" s="113">
        <v>1</v>
      </c>
      <c r="G186" s="479"/>
      <c r="H186" s="113"/>
      <c r="I186" s="113">
        <v>2</v>
      </c>
      <c r="J186" s="496">
        <f t="shared" si="23"/>
        <v>27</v>
      </c>
    </row>
    <row r="187" spans="1:10">
      <c r="A187" s="482" t="s">
        <v>1652</v>
      </c>
      <c r="B187" s="483">
        <v>1</v>
      </c>
      <c r="C187" s="483">
        <v>4</v>
      </c>
      <c r="D187" s="483">
        <v>22</v>
      </c>
      <c r="E187" s="483">
        <v>22</v>
      </c>
      <c r="F187" s="483">
        <v>1</v>
      </c>
      <c r="G187" s="484"/>
      <c r="H187" s="483"/>
      <c r="I187" s="485">
        <v>20</v>
      </c>
      <c r="J187" s="486">
        <f t="shared" si="23"/>
        <v>70</v>
      </c>
    </row>
    <row r="188" spans="1:10" ht="15.75" thickBot="1">
      <c r="A188" s="487" t="s">
        <v>114</v>
      </c>
      <c r="B188" s="488">
        <v>0</v>
      </c>
      <c r="C188" s="488">
        <v>3</v>
      </c>
      <c r="D188" s="488">
        <v>12</v>
      </c>
      <c r="E188" s="488">
        <v>5</v>
      </c>
      <c r="F188" s="488">
        <v>1</v>
      </c>
      <c r="G188" s="489"/>
      <c r="H188" s="488"/>
      <c r="I188" s="490">
        <v>2</v>
      </c>
      <c r="J188" s="491">
        <f t="shared" si="23"/>
        <v>23</v>
      </c>
    </row>
    <row r="189" spans="1:10">
      <c r="A189" s="492" t="s">
        <v>551</v>
      </c>
      <c r="B189" s="493">
        <v>1</v>
      </c>
      <c r="C189" s="493">
        <v>3</v>
      </c>
      <c r="D189" s="493">
        <v>15</v>
      </c>
      <c r="E189" s="493">
        <v>31</v>
      </c>
      <c r="F189" s="493">
        <v>1</v>
      </c>
      <c r="G189" s="474"/>
      <c r="H189" s="493"/>
      <c r="I189" s="493">
        <v>16</v>
      </c>
      <c r="J189" s="494">
        <f t="shared" si="23"/>
        <v>67</v>
      </c>
    </row>
    <row r="190" spans="1:10" ht="15.75" thickBot="1">
      <c r="A190" s="495" t="s">
        <v>114</v>
      </c>
      <c r="B190" s="113">
        <v>0</v>
      </c>
      <c r="C190" s="113">
        <v>1</v>
      </c>
      <c r="D190" s="113">
        <v>8</v>
      </c>
      <c r="E190" s="113">
        <v>10</v>
      </c>
      <c r="F190" s="113">
        <v>1</v>
      </c>
      <c r="G190" s="479"/>
      <c r="H190" s="113"/>
      <c r="I190" s="113">
        <v>8</v>
      </c>
      <c r="J190" s="496">
        <f t="shared" si="23"/>
        <v>28</v>
      </c>
    </row>
    <row r="191" spans="1:10">
      <c r="A191" s="482" t="s">
        <v>552</v>
      </c>
      <c r="B191" s="483">
        <v>1</v>
      </c>
      <c r="C191" s="483">
        <v>4</v>
      </c>
      <c r="D191" s="483">
        <v>18</v>
      </c>
      <c r="E191" s="483">
        <v>31</v>
      </c>
      <c r="F191" s="483">
        <v>1</v>
      </c>
      <c r="G191" s="484"/>
      <c r="H191" s="483"/>
      <c r="I191" s="485">
        <v>19</v>
      </c>
      <c r="J191" s="486">
        <f t="shared" si="23"/>
        <v>74</v>
      </c>
    </row>
    <row r="192" spans="1:10" ht="15.75" thickBot="1">
      <c r="A192" s="487" t="s">
        <v>114</v>
      </c>
      <c r="B192" s="488">
        <v>0</v>
      </c>
      <c r="C192" s="488">
        <v>3</v>
      </c>
      <c r="D192" s="488">
        <v>8</v>
      </c>
      <c r="E192" s="488">
        <v>15</v>
      </c>
      <c r="F192" s="488">
        <v>1</v>
      </c>
      <c r="G192" s="489"/>
      <c r="H192" s="488"/>
      <c r="I192" s="490">
        <v>6</v>
      </c>
      <c r="J192" s="491">
        <f t="shared" si="23"/>
        <v>33</v>
      </c>
    </row>
    <row r="193" spans="1:10">
      <c r="A193" s="492" t="s">
        <v>553</v>
      </c>
      <c r="B193" s="493">
        <v>1</v>
      </c>
      <c r="C193" s="493">
        <v>3</v>
      </c>
      <c r="D193" s="493">
        <v>21</v>
      </c>
      <c r="E193" s="493">
        <v>28</v>
      </c>
      <c r="F193" s="493">
        <v>1</v>
      </c>
      <c r="G193" s="474"/>
      <c r="H193" s="493"/>
      <c r="I193" s="493">
        <v>8</v>
      </c>
      <c r="J193" s="494">
        <f t="shared" si="23"/>
        <v>62</v>
      </c>
    </row>
    <row r="194" spans="1:10" ht="15.75" thickBot="1">
      <c r="A194" s="495" t="s">
        <v>114</v>
      </c>
      <c r="B194" s="113">
        <v>0</v>
      </c>
      <c r="C194" s="113">
        <v>1</v>
      </c>
      <c r="D194" s="113">
        <v>1</v>
      </c>
      <c r="E194" s="113">
        <v>3</v>
      </c>
      <c r="F194" s="113">
        <v>1</v>
      </c>
      <c r="G194" s="479"/>
      <c r="H194" s="113"/>
      <c r="I194" s="113">
        <v>1</v>
      </c>
      <c r="J194" s="496">
        <f t="shared" si="23"/>
        <v>7</v>
      </c>
    </row>
    <row r="195" spans="1:10">
      <c r="A195" s="482" t="s">
        <v>1651</v>
      </c>
      <c r="B195" s="483"/>
      <c r="C195" s="483"/>
      <c r="D195" s="483"/>
      <c r="E195" s="483">
        <v>4</v>
      </c>
      <c r="F195" s="483"/>
      <c r="G195" s="484"/>
      <c r="H195" s="483">
        <v>1</v>
      </c>
      <c r="I195" s="485">
        <v>3</v>
      </c>
      <c r="J195" s="486">
        <f t="shared" si="23"/>
        <v>8</v>
      </c>
    </row>
    <row r="196" spans="1:10">
      <c r="A196" s="487" t="s">
        <v>114</v>
      </c>
      <c r="B196" s="488"/>
      <c r="C196" s="488"/>
      <c r="D196" s="488"/>
      <c r="E196" s="488">
        <v>1</v>
      </c>
      <c r="F196" s="488"/>
      <c r="G196" s="489"/>
      <c r="H196" s="488">
        <v>0</v>
      </c>
      <c r="I196" s="490">
        <v>1</v>
      </c>
      <c r="J196" s="491">
        <f t="shared" si="23"/>
        <v>2</v>
      </c>
    </row>
    <row r="197" spans="1:10">
      <c r="A197" s="497" t="s">
        <v>1570</v>
      </c>
      <c r="B197" s="498">
        <f>B183+B185+B187+B189+B191+B193</f>
        <v>6</v>
      </c>
      <c r="C197" s="498">
        <f>C183+C185+C187+C189+C191+C193</f>
        <v>20</v>
      </c>
      <c r="D197" s="498">
        <f>D183+D185+D187+D189+D191+D193</f>
        <v>97</v>
      </c>
      <c r="E197" s="498">
        <f>E183+E185+E187+E189+E191+E193</f>
        <v>154</v>
      </c>
      <c r="F197" s="498">
        <f>F183+F185+F187+F189+F191+F193</f>
        <v>6</v>
      </c>
      <c r="G197" s="499"/>
      <c r="H197" s="498">
        <f>(H183+H185+H187+H189+H191+H193)</f>
        <v>0</v>
      </c>
      <c r="I197" s="498">
        <f>(I183+I185+I187+I189+I191+I193)</f>
        <v>74</v>
      </c>
      <c r="J197" s="501">
        <f>SUM(B197:F197)+(H197+I197)</f>
        <v>357</v>
      </c>
    </row>
    <row r="198" spans="1:10" ht="15.75" thickBot="1">
      <c r="A198" s="495" t="s">
        <v>114</v>
      </c>
      <c r="B198" s="502">
        <f>(B184+B186+B188+B190+B192+B194)</f>
        <v>1</v>
      </c>
      <c r="C198" s="502">
        <f>(C184+C186+C188+C190+C192+C194)</f>
        <v>11</v>
      </c>
      <c r="D198" s="502">
        <f>(D184+D186+D188+D190+D192+D194)</f>
        <v>41</v>
      </c>
      <c r="E198" s="502">
        <f>(E184+E186+E188+E190+E192+E194)</f>
        <v>47</v>
      </c>
      <c r="F198" s="502">
        <f>(F184+F186+F188+F190+F192+F194)</f>
        <v>6</v>
      </c>
      <c r="G198" s="502"/>
      <c r="H198" s="502">
        <f>(H184+H186+H188+H190+H192+H194)</f>
        <v>0</v>
      </c>
      <c r="I198" s="502">
        <f>(I184+I186+I188+I190+I192+I194)</f>
        <v>21</v>
      </c>
      <c r="J198" s="496">
        <f>SUM(B198:I198)</f>
        <v>127</v>
      </c>
    </row>
    <row r="199" spans="1:10">
      <c r="A199" s="504" t="s">
        <v>1571</v>
      </c>
      <c r="B199" s="505">
        <f t="shared" ref="B199:D200" si="24">B197+B181</f>
        <v>7</v>
      </c>
      <c r="C199" s="505">
        <f t="shared" si="24"/>
        <v>24</v>
      </c>
      <c r="D199" s="505">
        <f t="shared" si="24"/>
        <v>133</v>
      </c>
      <c r="E199" s="505">
        <f>E197+E181+E195</f>
        <v>203</v>
      </c>
      <c r="F199" s="505">
        <f>F197+F181</f>
        <v>7</v>
      </c>
      <c r="G199" s="505">
        <f>G197+G181</f>
        <v>12</v>
      </c>
      <c r="H199" s="505">
        <f>H197+H181+H195</f>
        <v>1</v>
      </c>
      <c r="I199" s="505">
        <f>I197+I181+I195</f>
        <v>78</v>
      </c>
      <c r="J199" s="506">
        <f>SUM(B199:I199)</f>
        <v>465</v>
      </c>
    </row>
    <row r="200" spans="1:10" ht="15.75" thickBot="1">
      <c r="A200" s="477" t="s">
        <v>114</v>
      </c>
      <c r="B200" s="502">
        <f t="shared" si="24"/>
        <v>1</v>
      </c>
      <c r="C200" s="502">
        <f t="shared" si="24"/>
        <v>13</v>
      </c>
      <c r="D200" s="502">
        <f t="shared" si="24"/>
        <v>54</v>
      </c>
      <c r="E200" s="502">
        <f>E198+E182+E196</f>
        <v>57</v>
      </c>
      <c r="F200" s="502">
        <f>F198+F182</f>
        <v>7</v>
      </c>
      <c r="G200" s="502">
        <f>G198+G182</f>
        <v>0</v>
      </c>
      <c r="H200" s="502">
        <f>H198+H182+H196</f>
        <v>0</v>
      </c>
      <c r="I200" s="502">
        <f>I198+I182+I196</f>
        <v>22</v>
      </c>
      <c r="J200" s="496">
        <f>(J182+J198+J196)</f>
        <v>154</v>
      </c>
    </row>
    <row r="201" spans="1:10" ht="15.75" thickBot="1"/>
    <row r="202" spans="1:10">
      <c r="A202" s="1222" t="s">
        <v>575</v>
      </c>
      <c r="B202" s="1236" t="s">
        <v>1559</v>
      </c>
      <c r="C202" s="1236" t="s">
        <v>1639</v>
      </c>
      <c r="D202" s="1233" t="s">
        <v>1561</v>
      </c>
      <c r="E202" s="1233" t="s">
        <v>1638</v>
      </c>
      <c r="F202" s="1233" t="s">
        <v>1650</v>
      </c>
      <c r="G202" s="1233" t="s">
        <v>1564</v>
      </c>
      <c r="H202" s="1234" t="s">
        <v>1565</v>
      </c>
      <c r="I202" s="1234" t="s">
        <v>1649</v>
      </c>
      <c r="J202" s="1237" t="s">
        <v>1567</v>
      </c>
    </row>
    <row r="203" spans="1:10" ht="39.950000000000003" customHeight="1" thickBot="1">
      <c r="A203" s="1223"/>
      <c r="B203" s="1230"/>
      <c r="C203" s="1230"/>
      <c r="D203" s="1225"/>
      <c r="E203" s="1225"/>
      <c r="F203" s="1225"/>
      <c r="G203" s="1225"/>
      <c r="H203" s="1225"/>
      <c r="I203" s="1225"/>
      <c r="J203" s="1226"/>
    </row>
    <row r="204" spans="1:10">
      <c r="A204" s="472" t="s">
        <v>575</v>
      </c>
      <c r="B204" s="473">
        <v>1</v>
      </c>
      <c r="C204" s="473">
        <v>3</v>
      </c>
      <c r="D204" s="473">
        <v>21</v>
      </c>
      <c r="E204" s="483">
        <v>35</v>
      </c>
      <c r="F204" s="473">
        <v>1</v>
      </c>
      <c r="G204" s="473">
        <v>13</v>
      </c>
      <c r="H204" s="474"/>
      <c r="I204" s="475">
        <v>2</v>
      </c>
      <c r="J204" s="476">
        <f t="shared" ref="J204:J213" si="25">SUM(B204:I204)</f>
        <v>76</v>
      </c>
    </row>
    <row r="205" spans="1:10">
      <c r="A205" s="23" t="s">
        <v>114</v>
      </c>
      <c r="B205" s="192">
        <v>0</v>
      </c>
      <c r="C205" s="192">
        <v>0</v>
      </c>
      <c r="D205" s="192">
        <v>6</v>
      </c>
      <c r="E205" s="471">
        <v>2</v>
      </c>
      <c r="F205" s="192">
        <v>1</v>
      </c>
      <c r="G205" s="192">
        <v>1</v>
      </c>
      <c r="H205" s="626"/>
      <c r="I205" s="625">
        <v>1</v>
      </c>
      <c r="J205" s="624">
        <f t="shared" si="25"/>
        <v>11</v>
      </c>
    </row>
    <row r="206" spans="1:10" ht="26.25">
      <c r="A206" s="482" t="s">
        <v>1648</v>
      </c>
      <c r="B206" s="483">
        <v>1</v>
      </c>
      <c r="C206" s="483">
        <v>3</v>
      </c>
      <c r="D206" s="483">
        <v>9</v>
      </c>
      <c r="E206" s="483">
        <v>24</v>
      </c>
      <c r="F206" s="483">
        <v>1</v>
      </c>
      <c r="G206" s="484"/>
      <c r="H206" s="483"/>
      <c r="I206" s="485">
        <v>11</v>
      </c>
      <c r="J206" s="486">
        <f t="shared" si="25"/>
        <v>49</v>
      </c>
    </row>
    <row r="207" spans="1:10" ht="15.75" thickBot="1">
      <c r="A207" s="627" t="s">
        <v>114</v>
      </c>
      <c r="B207" s="192">
        <v>0</v>
      </c>
      <c r="C207" s="192">
        <v>2</v>
      </c>
      <c r="D207" s="192">
        <v>1</v>
      </c>
      <c r="E207" s="471">
        <v>5</v>
      </c>
      <c r="F207" s="192">
        <v>0</v>
      </c>
      <c r="G207" s="626"/>
      <c r="H207" s="192"/>
      <c r="I207" s="625">
        <v>1</v>
      </c>
      <c r="J207" s="624">
        <f t="shared" si="25"/>
        <v>9</v>
      </c>
    </row>
    <row r="208" spans="1:10" ht="26.25">
      <c r="A208" s="482" t="s">
        <v>1647</v>
      </c>
      <c r="B208" s="483">
        <v>1</v>
      </c>
      <c r="C208" s="483">
        <v>4</v>
      </c>
      <c r="D208" s="473">
        <v>13</v>
      </c>
      <c r="E208" s="483">
        <v>28</v>
      </c>
      <c r="F208" s="483">
        <v>1</v>
      </c>
      <c r="G208" s="484"/>
      <c r="H208" s="473"/>
      <c r="I208" s="473">
        <v>7</v>
      </c>
      <c r="J208" s="486">
        <f t="shared" si="25"/>
        <v>54</v>
      </c>
    </row>
    <row r="209" spans="1:10" ht="15.75" thickBot="1">
      <c r="A209" s="627" t="s">
        <v>114</v>
      </c>
      <c r="B209" s="192">
        <v>0</v>
      </c>
      <c r="C209" s="192">
        <v>0</v>
      </c>
      <c r="D209" s="192">
        <v>7</v>
      </c>
      <c r="E209" s="471">
        <v>7</v>
      </c>
      <c r="F209" s="192">
        <v>1</v>
      </c>
      <c r="G209" s="626"/>
      <c r="H209" s="192"/>
      <c r="I209" s="625">
        <v>1</v>
      </c>
      <c r="J209" s="624">
        <f t="shared" si="25"/>
        <v>16</v>
      </c>
    </row>
    <row r="210" spans="1:10">
      <c r="A210" s="482" t="s">
        <v>1646</v>
      </c>
      <c r="B210" s="483">
        <v>1</v>
      </c>
      <c r="C210" s="483">
        <v>2</v>
      </c>
      <c r="D210" s="473">
        <v>11</v>
      </c>
      <c r="E210" s="483">
        <v>33</v>
      </c>
      <c r="F210" s="483">
        <v>1</v>
      </c>
      <c r="G210" s="484"/>
      <c r="H210" s="483"/>
      <c r="I210" s="485">
        <v>4</v>
      </c>
      <c r="J210" s="486">
        <f t="shared" si="25"/>
        <v>52</v>
      </c>
    </row>
    <row r="211" spans="1:10">
      <c r="A211" s="627" t="s">
        <v>114</v>
      </c>
      <c r="B211" s="192">
        <v>0</v>
      </c>
      <c r="C211" s="192">
        <v>1</v>
      </c>
      <c r="D211" s="192">
        <v>7</v>
      </c>
      <c r="E211" s="471">
        <v>8</v>
      </c>
      <c r="F211" s="192">
        <v>0</v>
      </c>
      <c r="G211" s="626"/>
      <c r="H211" s="192"/>
      <c r="I211" s="625">
        <v>2</v>
      </c>
      <c r="J211" s="624">
        <f t="shared" si="25"/>
        <v>18</v>
      </c>
    </row>
    <row r="212" spans="1:10">
      <c r="A212" s="482" t="s">
        <v>1645</v>
      </c>
      <c r="B212" s="623">
        <v>0</v>
      </c>
      <c r="C212" s="623">
        <v>0</v>
      </c>
      <c r="D212" s="484"/>
      <c r="E212" s="483">
        <v>12</v>
      </c>
      <c r="F212" s="484"/>
      <c r="G212" s="484"/>
      <c r="H212" s="623">
        <v>1</v>
      </c>
      <c r="I212" s="623"/>
      <c r="J212" s="486">
        <f t="shared" si="25"/>
        <v>13</v>
      </c>
    </row>
    <row r="213" spans="1:10" ht="15.75" thickBot="1">
      <c r="A213" s="495" t="s">
        <v>114</v>
      </c>
      <c r="B213" s="113">
        <v>0</v>
      </c>
      <c r="C213" s="113">
        <v>0</v>
      </c>
      <c r="D213" s="479"/>
      <c r="E213" s="502">
        <v>1</v>
      </c>
      <c r="F213" s="479"/>
      <c r="G213" s="479"/>
      <c r="H213" s="113">
        <v>0</v>
      </c>
      <c r="I213" s="113"/>
      <c r="J213" s="496">
        <f t="shared" si="25"/>
        <v>1</v>
      </c>
    </row>
    <row r="214" spans="1:10">
      <c r="A214" s="497" t="s">
        <v>1570</v>
      </c>
      <c r="B214" s="498">
        <f t="shared" ref="B214:F215" si="26">B212+B210+B208+B206</f>
        <v>3</v>
      </c>
      <c r="C214" s="498">
        <f t="shared" si="26"/>
        <v>9</v>
      </c>
      <c r="D214" s="498">
        <f t="shared" si="26"/>
        <v>33</v>
      </c>
      <c r="E214" s="498">
        <f t="shared" si="26"/>
        <v>97</v>
      </c>
      <c r="F214" s="498">
        <f t="shared" si="26"/>
        <v>3</v>
      </c>
      <c r="G214" s="499"/>
      <c r="H214" s="498">
        <f t="shared" ref="H214:J215" si="27">H212+H210+H208+H206</f>
        <v>1</v>
      </c>
      <c r="I214" s="498">
        <f t="shared" si="27"/>
        <v>22</v>
      </c>
      <c r="J214" s="501">
        <f t="shared" si="27"/>
        <v>168</v>
      </c>
    </row>
    <row r="215" spans="1:10" ht="15.75" thickBot="1">
      <c r="A215" s="495" t="s">
        <v>114</v>
      </c>
      <c r="B215" s="502">
        <f t="shared" si="26"/>
        <v>0</v>
      </c>
      <c r="C215" s="502">
        <f t="shared" si="26"/>
        <v>3</v>
      </c>
      <c r="D215" s="502">
        <f t="shared" si="26"/>
        <v>15</v>
      </c>
      <c r="E215" s="502">
        <f t="shared" si="26"/>
        <v>21</v>
      </c>
      <c r="F215" s="502">
        <f t="shared" si="26"/>
        <v>1</v>
      </c>
      <c r="G215" s="479"/>
      <c r="H215" s="502">
        <f t="shared" si="27"/>
        <v>0</v>
      </c>
      <c r="I215" s="502">
        <f t="shared" si="27"/>
        <v>4</v>
      </c>
      <c r="J215" s="519">
        <f t="shared" si="27"/>
        <v>44</v>
      </c>
    </row>
    <row r="216" spans="1:10">
      <c r="A216" s="504" t="s">
        <v>1571</v>
      </c>
      <c r="B216" s="505">
        <f t="shared" ref="B216:F217" si="28">B214+B204</f>
        <v>4</v>
      </c>
      <c r="C216" s="505">
        <f t="shared" si="28"/>
        <v>12</v>
      </c>
      <c r="D216" s="505">
        <f t="shared" si="28"/>
        <v>54</v>
      </c>
      <c r="E216" s="505">
        <f t="shared" si="28"/>
        <v>132</v>
      </c>
      <c r="F216" s="505">
        <f t="shared" si="28"/>
        <v>4</v>
      </c>
      <c r="G216" s="505">
        <f>G204</f>
        <v>13</v>
      </c>
      <c r="H216" s="505">
        <f t="shared" ref="H216:J217" si="29">H214+H204</f>
        <v>1</v>
      </c>
      <c r="I216" s="505">
        <f t="shared" si="29"/>
        <v>24</v>
      </c>
      <c r="J216" s="506">
        <f t="shared" si="29"/>
        <v>244</v>
      </c>
    </row>
    <row r="217" spans="1:10" ht="15.75" thickBot="1">
      <c r="A217" s="477" t="s">
        <v>114</v>
      </c>
      <c r="B217" s="502">
        <f t="shared" si="28"/>
        <v>0</v>
      </c>
      <c r="C217" s="502">
        <f t="shared" si="28"/>
        <v>3</v>
      </c>
      <c r="D217" s="502">
        <f t="shared" si="28"/>
        <v>21</v>
      </c>
      <c r="E217" s="502">
        <f t="shared" si="28"/>
        <v>23</v>
      </c>
      <c r="F217" s="502">
        <f t="shared" si="28"/>
        <v>2</v>
      </c>
      <c r="G217" s="502">
        <f>G205</f>
        <v>1</v>
      </c>
      <c r="H217" s="502">
        <f t="shared" si="29"/>
        <v>0</v>
      </c>
      <c r="I217" s="502">
        <f t="shared" si="29"/>
        <v>5</v>
      </c>
      <c r="J217" s="496">
        <f t="shared" si="29"/>
        <v>55</v>
      </c>
    </row>
    <row r="218" spans="1:10" ht="15.75" thickBot="1"/>
    <row r="219" spans="1:10">
      <c r="A219" s="1222" t="s">
        <v>580</v>
      </c>
      <c r="B219" s="1131" t="s">
        <v>1559</v>
      </c>
      <c r="C219" s="1131" t="s">
        <v>1560</v>
      </c>
      <c r="D219" s="1219" t="s">
        <v>1561</v>
      </c>
      <c r="E219" s="1219" t="s">
        <v>1562</v>
      </c>
      <c r="F219" s="1219" t="s">
        <v>1563</v>
      </c>
      <c r="G219" s="1219" t="s">
        <v>1564</v>
      </c>
      <c r="H219" s="1191" t="s">
        <v>1565</v>
      </c>
      <c r="I219" s="1191" t="s">
        <v>1566</v>
      </c>
      <c r="J219" s="1220" t="s">
        <v>1567</v>
      </c>
    </row>
    <row r="220" spans="1:10" ht="39.950000000000003" customHeight="1" thickBot="1">
      <c r="A220" s="1223"/>
      <c r="B220" s="1145"/>
      <c r="C220" s="1145"/>
      <c r="D220" s="1192"/>
      <c r="E220" s="1192"/>
      <c r="F220" s="1192"/>
      <c r="G220" s="1192"/>
      <c r="H220" s="1192"/>
      <c r="I220" s="1192"/>
      <c r="J220" s="1221"/>
    </row>
    <row r="221" spans="1:10">
      <c r="A221" s="472" t="s">
        <v>580</v>
      </c>
      <c r="B221" s="473">
        <v>1</v>
      </c>
      <c r="C221" s="473">
        <v>4</v>
      </c>
      <c r="D221" s="473">
        <v>21</v>
      </c>
      <c r="E221" s="473">
        <v>37</v>
      </c>
      <c r="F221" s="473">
        <v>1</v>
      </c>
      <c r="G221" s="473">
        <v>12</v>
      </c>
      <c r="H221" s="474"/>
      <c r="I221" s="475">
        <v>18</v>
      </c>
      <c r="J221" s="476">
        <f t="shared" ref="J221:J240" si="30">SUM(B221:I221)</f>
        <v>94</v>
      </c>
    </row>
    <row r="222" spans="1:10" ht="15.75" thickBot="1">
      <c r="A222" s="477" t="s">
        <v>114</v>
      </c>
      <c r="B222" s="478"/>
      <c r="C222" s="478">
        <v>1</v>
      </c>
      <c r="D222" s="478">
        <v>3</v>
      </c>
      <c r="E222" s="478">
        <v>4</v>
      </c>
      <c r="F222" s="478"/>
      <c r="G222" s="478"/>
      <c r="H222" s="479"/>
      <c r="I222" s="480">
        <v>9</v>
      </c>
      <c r="J222" s="481">
        <f t="shared" si="30"/>
        <v>17</v>
      </c>
    </row>
    <row r="223" spans="1:10">
      <c r="A223" s="492" t="s">
        <v>528</v>
      </c>
      <c r="B223" s="510">
        <v>1</v>
      </c>
      <c r="C223" s="510">
        <v>3</v>
      </c>
      <c r="D223" s="510">
        <v>18</v>
      </c>
      <c r="E223" s="510">
        <v>34</v>
      </c>
      <c r="F223" s="510">
        <v>1</v>
      </c>
      <c r="G223" s="474"/>
      <c r="H223" s="510"/>
      <c r="I223" s="509">
        <v>10</v>
      </c>
      <c r="J223" s="494">
        <f t="shared" si="30"/>
        <v>67</v>
      </c>
    </row>
    <row r="224" spans="1:10" ht="15.75" thickBot="1">
      <c r="A224" s="495" t="s">
        <v>114</v>
      </c>
      <c r="B224" s="478"/>
      <c r="C224" s="478"/>
      <c r="D224" s="478">
        <v>1</v>
      </c>
      <c r="E224" s="478">
        <v>3</v>
      </c>
      <c r="F224" s="478">
        <v>1</v>
      </c>
      <c r="G224" s="479"/>
      <c r="H224" s="478"/>
      <c r="I224" s="480">
        <v>1</v>
      </c>
      <c r="J224" s="481">
        <f t="shared" si="30"/>
        <v>6</v>
      </c>
    </row>
    <row r="225" spans="1:10">
      <c r="A225" s="77" t="s">
        <v>581</v>
      </c>
      <c r="B225" s="510">
        <v>1</v>
      </c>
      <c r="C225" s="510">
        <v>4</v>
      </c>
      <c r="D225" s="510">
        <v>9</v>
      </c>
      <c r="E225" s="510">
        <v>26</v>
      </c>
      <c r="F225" s="510">
        <v>1</v>
      </c>
      <c r="G225" s="474"/>
      <c r="H225" s="510"/>
      <c r="I225" s="509">
        <v>6</v>
      </c>
      <c r="J225" s="494">
        <f t="shared" si="30"/>
        <v>47</v>
      </c>
    </row>
    <row r="226" spans="1:10" ht="15.75" thickBot="1">
      <c r="A226" s="495" t="s">
        <v>114</v>
      </c>
      <c r="B226" s="478">
        <v>1</v>
      </c>
      <c r="C226" s="478">
        <v>3</v>
      </c>
      <c r="D226" s="478">
        <v>6</v>
      </c>
      <c r="E226" s="478">
        <v>2</v>
      </c>
      <c r="F226" s="478">
        <v>1</v>
      </c>
      <c r="G226" s="479"/>
      <c r="H226" s="478"/>
      <c r="I226" s="480">
        <v>3</v>
      </c>
      <c r="J226" s="481">
        <f t="shared" si="30"/>
        <v>16</v>
      </c>
    </row>
    <row r="227" spans="1:10" ht="26.25">
      <c r="A227" s="492" t="s">
        <v>1644</v>
      </c>
      <c r="B227" s="510">
        <v>1</v>
      </c>
      <c r="C227" s="510">
        <v>4</v>
      </c>
      <c r="D227" s="510">
        <v>12</v>
      </c>
      <c r="E227" s="510">
        <v>26</v>
      </c>
      <c r="F227" s="510">
        <v>1</v>
      </c>
      <c r="G227" s="474"/>
      <c r="H227" s="510"/>
      <c r="I227" s="509">
        <v>14</v>
      </c>
      <c r="J227" s="494">
        <f t="shared" si="30"/>
        <v>58</v>
      </c>
    </row>
    <row r="228" spans="1:10" ht="15.75" thickBot="1">
      <c r="A228" s="495" t="s">
        <v>114</v>
      </c>
      <c r="B228" s="478"/>
      <c r="C228" s="478">
        <v>1</v>
      </c>
      <c r="D228" s="478">
        <v>7</v>
      </c>
      <c r="E228" s="478">
        <v>6</v>
      </c>
      <c r="F228" s="478">
        <v>1</v>
      </c>
      <c r="G228" s="479"/>
      <c r="H228" s="478"/>
      <c r="I228" s="480">
        <v>2</v>
      </c>
      <c r="J228" s="481">
        <f t="shared" si="30"/>
        <v>17</v>
      </c>
    </row>
    <row r="229" spans="1:10">
      <c r="A229" s="492" t="s">
        <v>583</v>
      </c>
      <c r="B229" s="510">
        <v>1</v>
      </c>
      <c r="C229" s="510">
        <v>5</v>
      </c>
      <c r="D229" s="510">
        <v>12</v>
      </c>
      <c r="E229" s="510">
        <v>29</v>
      </c>
      <c r="F229" s="510">
        <v>1</v>
      </c>
      <c r="G229" s="474"/>
      <c r="H229" s="510"/>
      <c r="I229" s="509">
        <v>7</v>
      </c>
      <c r="J229" s="494">
        <f t="shared" si="30"/>
        <v>55</v>
      </c>
    </row>
    <row r="230" spans="1:10" ht="15.75" thickBot="1">
      <c r="A230" s="495" t="s">
        <v>114</v>
      </c>
      <c r="B230" s="478"/>
      <c r="C230" s="478">
        <v>2</v>
      </c>
      <c r="D230" s="478">
        <v>5</v>
      </c>
      <c r="E230" s="478">
        <v>10</v>
      </c>
      <c r="F230" s="478">
        <v>1</v>
      </c>
      <c r="G230" s="479"/>
      <c r="H230" s="478"/>
      <c r="I230" s="480">
        <v>4</v>
      </c>
      <c r="J230" s="481">
        <f t="shared" si="30"/>
        <v>22</v>
      </c>
    </row>
    <row r="231" spans="1:10">
      <c r="A231" s="77" t="s">
        <v>584</v>
      </c>
      <c r="B231" s="510">
        <v>1</v>
      </c>
      <c r="C231" s="510">
        <v>3</v>
      </c>
      <c r="D231" s="510">
        <v>9</v>
      </c>
      <c r="E231" s="510">
        <v>11</v>
      </c>
      <c r="F231" s="510">
        <v>1</v>
      </c>
      <c r="G231" s="474"/>
      <c r="H231" s="510"/>
      <c r="I231" s="509">
        <v>7</v>
      </c>
      <c r="J231" s="494">
        <f t="shared" si="30"/>
        <v>32</v>
      </c>
    </row>
    <row r="232" spans="1:10" ht="15.75" thickBot="1">
      <c r="A232" s="495" t="s">
        <v>114</v>
      </c>
      <c r="B232" s="478"/>
      <c r="C232" s="478">
        <v>1</v>
      </c>
      <c r="D232" s="478">
        <v>2</v>
      </c>
      <c r="E232" s="478"/>
      <c r="F232" s="478">
        <v>1</v>
      </c>
      <c r="G232" s="479"/>
      <c r="H232" s="478"/>
      <c r="I232" s="480">
        <v>1</v>
      </c>
      <c r="J232" s="481">
        <f t="shared" si="30"/>
        <v>5</v>
      </c>
    </row>
    <row r="233" spans="1:10" ht="39">
      <c r="A233" s="492" t="s">
        <v>1643</v>
      </c>
      <c r="B233" s="510">
        <v>1</v>
      </c>
      <c r="C233" s="510">
        <v>3</v>
      </c>
      <c r="D233" s="510">
        <v>9</v>
      </c>
      <c r="E233" s="510">
        <v>27</v>
      </c>
      <c r="F233" s="510">
        <v>1</v>
      </c>
      <c r="G233" s="474"/>
      <c r="H233" s="510"/>
      <c r="I233" s="509">
        <v>3</v>
      </c>
      <c r="J233" s="494">
        <f t="shared" si="30"/>
        <v>44</v>
      </c>
    </row>
    <row r="234" spans="1:10" ht="15.75" thickBot="1">
      <c r="A234" s="495" t="s">
        <v>114</v>
      </c>
      <c r="B234" s="478"/>
      <c r="C234" s="478"/>
      <c r="D234" s="478"/>
      <c r="E234" s="478">
        <v>2</v>
      </c>
      <c r="F234" s="478">
        <v>1</v>
      </c>
      <c r="G234" s="479"/>
      <c r="H234" s="478"/>
      <c r="I234" s="480"/>
      <c r="J234" s="481">
        <f t="shared" si="30"/>
        <v>3</v>
      </c>
    </row>
    <row r="235" spans="1:10">
      <c r="A235" s="77" t="s">
        <v>611</v>
      </c>
      <c r="B235" s="483">
        <v>1</v>
      </c>
      <c r="C235" s="483">
        <v>3</v>
      </c>
      <c r="D235" s="483">
        <v>9</v>
      </c>
      <c r="E235" s="483">
        <v>14</v>
      </c>
      <c r="F235" s="483">
        <v>1</v>
      </c>
      <c r="G235" s="484"/>
      <c r="H235" s="483"/>
      <c r="I235" s="485"/>
      <c r="J235" s="486">
        <f t="shared" si="30"/>
        <v>28</v>
      </c>
    </row>
    <row r="236" spans="1:10" ht="15.75" thickBot="1">
      <c r="A236" s="487" t="s">
        <v>114</v>
      </c>
      <c r="B236" s="488"/>
      <c r="C236" s="488">
        <v>1</v>
      </c>
      <c r="D236" s="488">
        <v>3</v>
      </c>
      <c r="E236" s="488">
        <v>6</v>
      </c>
      <c r="F236" s="488">
        <v>1</v>
      </c>
      <c r="G236" s="489"/>
      <c r="H236" s="488"/>
      <c r="I236" s="490"/>
      <c r="J236" s="491">
        <f t="shared" si="30"/>
        <v>11</v>
      </c>
    </row>
    <row r="237" spans="1:10">
      <c r="A237" s="492" t="s">
        <v>1642</v>
      </c>
      <c r="B237" s="493"/>
      <c r="C237" s="493"/>
      <c r="D237" s="493"/>
      <c r="E237" s="493"/>
      <c r="F237" s="493"/>
      <c r="G237" s="474"/>
      <c r="H237" s="493"/>
      <c r="I237" s="493">
        <v>1</v>
      </c>
      <c r="J237" s="494">
        <f t="shared" si="30"/>
        <v>1</v>
      </c>
    </row>
    <row r="238" spans="1:10" ht="15.75" thickBot="1">
      <c r="A238" s="495" t="s">
        <v>114</v>
      </c>
      <c r="B238" s="113"/>
      <c r="C238" s="113"/>
      <c r="D238" s="113"/>
      <c r="E238" s="113"/>
      <c r="F238" s="113"/>
      <c r="G238" s="479"/>
      <c r="H238" s="113"/>
      <c r="I238" s="113">
        <v>1</v>
      </c>
      <c r="J238" s="496">
        <f t="shared" si="30"/>
        <v>1</v>
      </c>
    </row>
    <row r="239" spans="1:10" ht="26.25">
      <c r="A239" s="492" t="s">
        <v>1641</v>
      </c>
      <c r="B239" s="493"/>
      <c r="C239" s="493"/>
      <c r="D239" s="493"/>
      <c r="E239" s="493">
        <v>27</v>
      </c>
      <c r="F239" s="493"/>
      <c r="G239" s="474"/>
      <c r="H239" s="493">
        <v>1</v>
      </c>
      <c r="I239" s="493">
        <v>12</v>
      </c>
      <c r="J239" s="494">
        <f t="shared" si="30"/>
        <v>40</v>
      </c>
    </row>
    <row r="240" spans="1:10" ht="15.75" thickBot="1">
      <c r="A240" s="495" t="s">
        <v>114</v>
      </c>
      <c r="B240" s="113"/>
      <c r="C240" s="113"/>
      <c r="D240" s="113"/>
      <c r="E240" s="113">
        <v>1</v>
      </c>
      <c r="F240" s="113"/>
      <c r="G240" s="479"/>
      <c r="H240" s="113"/>
      <c r="I240" s="113">
        <v>1</v>
      </c>
      <c r="J240" s="496">
        <f t="shared" si="30"/>
        <v>2</v>
      </c>
    </row>
    <row r="241" spans="1:10">
      <c r="A241" s="497" t="s">
        <v>1570</v>
      </c>
      <c r="B241" s="498">
        <f t="shared" ref="B241:F242" si="31">B223+B225+B227+B229+B231+B233+B235+B237+B239</f>
        <v>7</v>
      </c>
      <c r="C241" s="498">
        <f t="shared" si="31"/>
        <v>25</v>
      </c>
      <c r="D241" s="498">
        <f t="shared" si="31"/>
        <v>78</v>
      </c>
      <c r="E241" s="498">
        <f t="shared" si="31"/>
        <v>194</v>
      </c>
      <c r="F241" s="498">
        <f t="shared" si="31"/>
        <v>7</v>
      </c>
      <c r="G241" s="499"/>
      <c r="H241" s="498">
        <f t="shared" ref="H241:J242" si="32">H223+H225+H227+H229+H231+H233+H235+H237+H239</f>
        <v>1</v>
      </c>
      <c r="I241" s="498">
        <f t="shared" si="32"/>
        <v>60</v>
      </c>
      <c r="J241" s="501">
        <f t="shared" si="32"/>
        <v>372</v>
      </c>
    </row>
    <row r="242" spans="1:10" ht="15.75" thickBot="1">
      <c r="A242" s="495" t="s">
        <v>114</v>
      </c>
      <c r="B242" s="502">
        <f t="shared" si="31"/>
        <v>1</v>
      </c>
      <c r="C242" s="502">
        <f t="shared" si="31"/>
        <v>8</v>
      </c>
      <c r="D242" s="502">
        <f t="shared" si="31"/>
        <v>24</v>
      </c>
      <c r="E242" s="502">
        <f t="shared" si="31"/>
        <v>30</v>
      </c>
      <c r="F242" s="502">
        <f t="shared" si="31"/>
        <v>7</v>
      </c>
      <c r="G242" s="479"/>
      <c r="H242" s="502">
        <f t="shared" si="32"/>
        <v>0</v>
      </c>
      <c r="I242" s="502">
        <f t="shared" si="32"/>
        <v>13</v>
      </c>
      <c r="J242" s="519">
        <f t="shared" si="32"/>
        <v>83</v>
      </c>
    </row>
    <row r="243" spans="1:10">
      <c r="A243" s="504" t="s">
        <v>1571</v>
      </c>
      <c r="B243" s="505">
        <f t="shared" ref="B243:J243" si="33">B221+B241</f>
        <v>8</v>
      </c>
      <c r="C243" s="505">
        <f t="shared" si="33"/>
        <v>29</v>
      </c>
      <c r="D243" s="505">
        <f t="shared" si="33"/>
        <v>99</v>
      </c>
      <c r="E243" s="505">
        <f t="shared" si="33"/>
        <v>231</v>
      </c>
      <c r="F243" s="505">
        <f t="shared" si="33"/>
        <v>8</v>
      </c>
      <c r="G243" s="505">
        <f t="shared" si="33"/>
        <v>12</v>
      </c>
      <c r="H243" s="505">
        <f t="shared" si="33"/>
        <v>1</v>
      </c>
      <c r="I243" s="505">
        <f t="shared" si="33"/>
        <v>78</v>
      </c>
      <c r="J243" s="506">
        <f t="shared" si="33"/>
        <v>466</v>
      </c>
    </row>
    <row r="244" spans="1:10" ht="15.75" thickBot="1">
      <c r="A244" s="477" t="s">
        <v>114</v>
      </c>
      <c r="B244" s="502">
        <f t="shared" ref="B244:J244" si="34">B222+B242</f>
        <v>1</v>
      </c>
      <c r="C244" s="502">
        <f t="shared" si="34"/>
        <v>9</v>
      </c>
      <c r="D244" s="502">
        <f t="shared" si="34"/>
        <v>27</v>
      </c>
      <c r="E244" s="502">
        <f t="shared" si="34"/>
        <v>34</v>
      </c>
      <c r="F244" s="502">
        <f t="shared" si="34"/>
        <v>7</v>
      </c>
      <c r="G244" s="502">
        <f t="shared" si="34"/>
        <v>0</v>
      </c>
      <c r="H244" s="502">
        <f t="shared" si="34"/>
        <v>0</v>
      </c>
      <c r="I244" s="502">
        <f t="shared" si="34"/>
        <v>22</v>
      </c>
      <c r="J244" s="519">
        <f t="shared" si="34"/>
        <v>100</v>
      </c>
    </row>
    <row r="245" spans="1:10" ht="15.75" thickBot="1"/>
    <row r="246" spans="1:10">
      <c r="A246" s="1222" t="s">
        <v>586</v>
      </c>
      <c r="B246" s="1131" t="s">
        <v>1640</v>
      </c>
      <c r="C246" s="1131" t="s">
        <v>1639</v>
      </c>
      <c r="D246" s="1219" t="s">
        <v>1561</v>
      </c>
      <c r="E246" s="1219" t="s">
        <v>1638</v>
      </c>
      <c r="F246" s="1219" t="s">
        <v>1637</v>
      </c>
      <c r="G246" s="1219" t="s">
        <v>1564</v>
      </c>
      <c r="H246" s="1191" t="s">
        <v>1565</v>
      </c>
      <c r="I246" s="1191" t="s">
        <v>1566</v>
      </c>
      <c r="J246" s="1220" t="s">
        <v>1567</v>
      </c>
    </row>
    <row r="247" spans="1:10" ht="39.950000000000003" customHeight="1" thickBot="1">
      <c r="A247" s="1223"/>
      <c r="B247" s="1145"/>
      <c r="C247" s="1145"/>
      <c r="D247" s="1192"/>
      <c r="E247" s="1192"/>
      <c r="F247" s="1192"/>
      <c r="G247" s="1192"/>
      <c r="H247" s="1192"/>
      <c r="I247" s="1192"/>
      <c r="J247" s="1221"/>
    </row>
    <row r="248" spans="1:10">
      <c r="A248" s="472" t="s">
        <v>586</v>
      </c>
      <c r="B248" s="473">
        <v>1</v>
      </c>
      <c r="C248" s="473">
        <v>4</v>
      </c>
      <c r="D248" s="473">
        <v>12</v>
      </c>
      <c r="E248" s="473">
        <v>30</v>
      </c>
      <c r="F248" s="473">
        <v>1</v>
      </c>
      <c r="G248" s="473">
        <v>11</v>
      </c>
      <c r="H248" s="474"/>
      <c r="I248" s="475">
        <v>0</v>
      </c>
      <c r="J248" s="476">
        <f t="shared" ref="J248:J257" si="35">SUM(B248:I248)</f>
        <v>59</v>
      </c>
    </row>
    <row r="249" spans="1:10" ht="15.75" thickBot="1">
      <c r="A249" s="477" t="s">
        <v>114</v>
      </c>
      <c r="B249" s="478"/>
      <c r="C249" s="478">
        <v>1</v>
      </c>
      <c r="D249" s="478">
        <v>4</v>
      </c>
      <c r="E249" s="478">
        <v>9</v>
      </c>
      <c r="F249" s="478"/>
      <c r="G249" s="478">
        <v>1</v>
      </c>
      <c r="H249" s="479"/>
      <c r="I249" s="480"/>
      <c r="J249" s="481">
        <f t="shared" si="35"/>
        <v>15</v>
      </c>
    </row>
    <row r="250" spans="1:10">
      <c r="A250" s="77" t="s">
        <v>1636</v>
      </c>
      <c r="B250" s="483">
        <v>1</v>
      </c>
      <c r="C250" s="483">
        <v>4</v>
      </c>
      <c r="D250" s="483">
        <v>7</v>
      </c>
      <c r="E250" s="483">
        <v>28</v>
      </c>
      <c r="F250" s="483">
        <v>1</v>
      </c>
      <c r="G250" s="484"/>
      <c r="H250" s="483">
        <v>0</v>
      </c>
      <c r="I250" s="485">
        <v>15</v>
      </c>
      <c r="J250" s="486">
        <f t="shared" si="35"/>
        <v>56</v>
      </c>
    </row>
    <row r="251" spans="1:10" ht="15.75" thickBot="1">
      <c r="A251" s="487" t="s">
        <v>114</v>
      </c>
      <c r="B251" s="488"/>
      <c r="C251" s="488">
        <v>3</v>
      </c>
      <c r="D251" s="488">
        <v>2</v>
      </c>
      <c r="E251" s="488">
        <v>10</v>
      </c>
      <c r="F251" s="488">
        <v>1</v>
      </c>
      <c r="G251" s="489"/>
      <c r="H251" s="488"/>
      <c r="I251" s="490">
        <v>9</v>
      </c>
      <c r="J251" s="491">
        <f t="shared" si="35"/>
        <v>25</v>
      </c>
    </row>
    <row r="252" spans="1:10">
      <c r="A252" s="622" t="s">
        <v>1635</v>
      </c>
      <c r="B252" s="493">
        <v>1</v>
      </c>
      <c r="C252" s="493">
        <v>3</v>
      </c>
      <c r="D252" s="493">
        <v>5</v>
      </c>
      <c r="E252" s="493">
        <v>32</v>
      </c>
      <c r="F252" s="493">
        <v>1</v>
      </c>
      <c r="G252" s="474"/>
      <c r="H252" s="493">
        <v>0</v>
      </c>
      <c r="I252" s="493">
        <v>9</v>
      </c>
      <c r="J252" s="494">
        <f t="shared" si="35"/>
        <v>51</v>
      </c>
    </row>
    <row r="253" spans="1:10" ht="15.75" thickBot="1">
      <c r="A253" s="495" t="s">
        <v>114</v>
      </c>
      <c r="B253" s="113"/>
      <c r="C253" s="113">
        <v>1</v>
      </c>
      <c r="D253" s="113">
        <v>2</v>
      </c>
      <c r="E253" s="113">
        <v>8</v>
      </c>
      <c r="F253" s="113">
        <v>1</v>
      </c>
      <c r="G253" s="479"/>
      <c r="H253" s="113"/>
      <c r="I253" s="113">
        <v>4</v>
      </c>
      <c r="J253" s="496">
        <f t="shared" si="35"/>
        <v>16</v>
      </c>
    </row>
    <row r="254" spans="1:10">
      <c r="A254" s="622" t="s">
        <v>1634</v>
      </c>
      <c r="B254" s="483">
        <v>1</v>
      </c>
      <c r="C254" s="483">
        <v>3</v>
      </c>
      <c r="D254" s="483">
        <v>6</v>
      </c>
      <c r="E254" s="483">
        <v>28</v>
      </c>
      <c r="F254" s="483">
        <v>1</v>
      </c>
      <c r="G254" s="484"/>
      <c r="H254" s="483">
        <v>0</v>
      </c>
      <c r="I254" s="485">
        <v>9</v>
      </c>
      <c r="J254" s="486">
        <f t="shared" si="35"/>
        <v>48</v>
      </c>
    </row>
    <row r="255" spans="1:10" ht="15.75" thickBot="1">
      <c r="A255" s="487" t="s">
        <v>114</v>
      </c>
      <c r="B255" s="488">
        <v>1</v>
      </c>
      <c r="C255" s="488">
        <v>1</v>
      </c>
      <c r="D255" s="488">
        <v>1</v>
      </c>
      <c r="E255" s="488">
        <v>9</v>
      </c>
      <c r="F255" s="488">
        <v>1</v>
      </c>
      <c r="G255" s="489"/>
      <c r="H255" s="488"/>
      <c r="I255" s="490">
        <v>3</v>
      </c>
      <c r="J255" s="491">
        <f t="shared" si="35"/>
        <v>16</v>
      </c>
    </row>
    <row r="256" spans="1:10">
      <c r="A256" s="622" t="s">
        <v>1633</v>
      </c>
      <c r="B256" s="493">
        <v>1</v>
      </c>
      <c r="C256" s="493">
        <v>2</v>
      </c>
      <c r="D256" s="493">
        <v>9</v>
      </c>
      <c r="E256" s="493">
        <v>26</v>
      </c>
      <c r="F256" s="493">
        <v>1</v>
      </c>
      <c r="G256" s="474"/>
      <c r="H256" s="493">
        <v>0</v>
      </c>
      <c r="I256" s="493">
        <v>5</v>
      </c>
      <c r="J256" s="494">
        <f t="shared" si="35"/>
        <v>44</v>
      </c>
    </row>
    <row r="257" spans="1:10" ht="15.75" thickBot="1">
      <c r="A257" s="495" t="s">
        <v>114</v>
      </c>
      <c r="B257" s="113"/>
      <c r="C257" s="113"/>
      <c r="D257" s="113">
        <v>4</v>
      </c>
      <c r="E257" s="113">
        <v>3</v>
      </c>
      <c r="F257" s="113">
        <v>1</v>
      </c>
      <c r="G257" s="479"/>
      <c r="H257" s="113"/>
      <c r="I257" s="113">
        <v>1</v>
      </c>
      <c r="J257" s="496">
        <f t="shared" si="35"/>
        <v>9</v>
      </c>
    </row>
    <row r="258" spans="1:10">
      <c r="A258" s="497" t="s">
        <v>1570</v>
      </c>
      <c r="B258" s="498">
        <f t="shared" ref="B258:F259" si="36">SUM(B250,B252)</f>
        <v>2</v>
      </c>
      <c r="C258" s="498">
        <f t="shared" si="36"/>
        <v>7</v>
      </c>
      <c r="D258" s="498">
        <f t="shared" si="36"/>
        <v>12</v>
      </c>
      <c r="E258" s="498">
        <f t="shared" si="36"/>
        <v>60</v>
      </c>
      <c r="F258" s="498">
        <f t="shared" si="36"/>
        <v>2</v>
      </c>
      <c r="G258" s="499"/>
      <c r="H258" s="498">
        <f>SUM(H250,H252)</f>
        <v>0</v>
      </c>
      <c r="I258" s="500">
        <f>SUM(I250,I252)</f>
        <v>24</v>
      </c>
      <c r="J258" s="501">
        <f>SUM(J250,J252)</f>
        <v>107</v>
      </c>
    </row>
    <row r="259" spans="1:10" ht="15.75" thickBot="1">
      <c r="A259" s="495" t="s">
        <v>114</v>
      </c>
      <c r="B259" s="502">
        <f t="shared" si="36"/>
        <v>0</v>
      </c>
      <c r="C259" s="502">
        <f t="shared" si="36"/>
        <v>4</v>
      </c>
      <c r="D259" s="502">
        <f t="shared" si="36"/>
        <v>4</v>
      </c>
      <c r="E259" s="502">
        <f t="shared" si="36"/>
        <v>18</v>
      </c>
      <c r="F259" s="502">
        <f t="shared" si="36"/>
        <v>2</v>
      </c>
      <c r="G259" s="502">
        <f>SUM(G251,G253)</f>
        <v>0</v>
      </c>
      <c r="H259" s="502"/>
      <c r="I259" s="503">
        <f>SUM(I251,I253)</f>
        <v>13</v>
      </c>
      <c r="J259" s="496">
        <f>SUM(J251,J253)</f>
        <v>41</v>
      </c>
    </row>
    <row r="260" spans="1:10">
      <c r="A260" s="504" t="s">
        <v>1571</v>
      </c>
      <c r="B260" s="505">
        <f t="shared" ref="B260:J260" si="37">B258+B248</f>
        <v>3</v>
      </c>
      <c r="C260" s="505">
        <f t="shared" si="37"/>
        <v>11</v>
      </c>
      <c r="D260" s="505">
        <f t="shared" si="37"/>
        <v>24</v>
      </c>
      <c r="E260" s="505">
        <f t="shared" si="37"/>
        <v>90</v>
      </c>
      <c r="F260" s="505">
        <f t="shared" si="37"/>
        <v>3</v>
      </c>
      <c r="G260" s="505">
        <f t="shared" si="37"/>
        <v>11</v>
      </c>
      <c r="H260" s="505">
        <f t="shared" si="37"/>
        <v>0</v>
      </c>
      <c r="I260" s="505">
        <f t="shared" si="37"/>
        <v>24</v>
      </c>
      <c r="J260" s="506">
        <f t="shared" si="37"/>
        <v>166</v>
      </c>
    </row>
    <row r="261" spans="1:10" ht="15.75" thickBot="1">
      <c r="A261" s="477" t="s">
        <v>114</v>
      </c>
      <c r="B261" s="502">
        <f t="shared" ref="B261:G261" si="38">B259+B249</f>
        <v>0</v>
      </c>
      <c r="C261" s="502">
        <f t="shared" si="38"/>
        <v>5</v>
      </c>
      <c r="D261" s="502">
        <f t="shared" si="38"/>
        <v>8</v>
      </c>
      <c r="E261" s="502">
        <f t="shared" si="38"/>
        <v>27</v>
      </c>
      <c r="F261" s="502">
        <f t="shared" si="38"/>
        <v>2</v>
      </c>
      <c r="G261" s="502">
        <f t="shared" si="38"/>
        <v>1</v>
      </c>
      <c r="H261" s="502"/>
      <c r="I261" s="502">
        <f>I259+I249</f>
        <v>13</v>
      </c>
      <c r="J261" s="496">
        <f>J259+J249</f>
        <v>56</v>
      </c>
    </row>
    <row r="262" spans="1:10" ht="15.75" thickBot="1"/>
    <row r="263" spans="1:10" ht="15" customHeight="1">
      <c r="A263" s="1222" t="s">
        <v>589</v>
      </c>
      <c r="B263" s="1245" t="s">
        <v>1632</v>
      </c>
      <c r="C263" s="1245" t="s">
        <v>1560</v>
      </c>
      <c r="D263" s="1242" t="s">
        <v>1631</v>
      </c>
      <c r="E263" s="1242" t="s">
        <v>1630</v>
      </c>
      <c r="F263" s="1242" t="s">
        <v>1605</v>
      </c>
      <c r="G263" s="1242" t="s">
        <v>1564</v>
      </c>
      <c r="H263" s="1250" t="s">
        <v>1565</v>
      </c>
      <c r="I263" s="1250" t="s">
        <v>1566</v>
      </c>
      <c r="J263" s="1250" t="s">
        <v>1604</v>
      </c>
    </row>
    <row r="264" spans="1:10" ht="39.950000000000003" customHeight="1" thickBot="1">
      <c r="A264" s="1223"/>
      <c r="B264" s="1246"/>
      <c r="C264" s="1246"/>
      <c r="D264" s="1243"/>
      <c r="E264" s="1243"/>
      <c r="F264" s="1243"/>
      <c r="G264" s="1244"/>
      <c r="H264" s="1243"/>
      <c r="I264" s="1243"/>
      <c r="J264" s="1243"/>
    </row>
    <row r="265" spans="1:10">
      <c r="A265" s="621" t="s">
        <v>504</v>
      </c>
      <c r="B265" s="617">
        <v>1</v>
      </c>
      <c r="C265" s="617">
        <v>4</v>
      </c>
      <c r="D265" s="617">
        <v>1</v>
      </c>
      <c r="E265" s="617">
        <v>1</v>
      </c>
      <c r="F265" s="617">
        <v>1</v>
      </c>
      <c r="G265" s="620"/>
      <c r="H265" s="619"/>
      <c r="I265" s="618"/>
      <c r="J265" s="617">
        <f t="shared" ref="J265:J276" si="39">SUM(B265:I265)</f>
        <v>8</v>
      </c>
    </row>
    <row r="266" spans="1:10" ht="15.75" thickBot="1">
      <c r="A266" s="594" t="s">
        <v>114</v>
      </c>
      <c r="B266" s="614"/>
      <c r="C266" s="614">
        <v>1</v>
      </c>
      <c r="D266" s="614"/>
      <c r="E266" s="614"/>
      <c r="F266" s="614"/>
      <c r="G266" s="600"/>
      <c r="H266" s="616"/>
      <c r="I266" s="615"/>
      <c r="J266" s="614">
        <f t="shared" si="39"/>
        <v>1</v>
      </c>
    </row>
    <row r="267" spans="1:10">
      <c r="A267" s="604" t="s">
        <v>1629</v>
      </c>
      <c r="B267" s="598">
        <v>1</v>
      </c>
      <c r="C267" s="598">
        <v>4</v>
      </c>
      <c r="D267" s="598">
        <v>1</v>
      </c>
      <c r="E267" s="598">
        <v>1</v>
      </c>
      <c r="F267" s="598">
        <v>1</v>
      </c>
      <c r="G267" s="613"/>
      <c r="H267" s="606"/>
      <c r="I267" s="612">
        <v>7</v>
      </c>
      <c r="J267" s="598">
        <f t="shared" si="39"/>
        <v>15</v>
      </c>
    </row>
    <row r="268" spans="1:10" ht="15.75" thickBot="1">
      <c r="A268" s="594" t="s">
        <v>114</v>
      </c>
      <c r="B268" s="590"/>
      <c r="C268" s="590">
        <v>1</v>
      </c>
      <c r="D268" s="590">
        <v>1</v>
      </c>
      <c r="E268" s="590"/>
      <c r="F268" s="590">
        <v>1</v>
      </c>
      <c r="G268" s="592"/>
      <c r="H268" s="591"/>
      <c r="I268" s="611">
        <v>3</v>
      </c>
      <c r="J268" s="590">
        <f t="shared" si="39"/>
        <v>6</v>
      </c>
    </row>
    <row r="269" spans="1:10">
      <c r="A269" s="599" t="s">
        <v>1628</v>
      </c>
      <c r="B269" s="608">
        <v>1</v>
      </c>
      <c r="C269" s="608">
        <v>4</v>
      </c>
      <c r="D269" s="608">
        <v>1</v>
      </c>
      <c r="E269" s="608">
        <v>1</v>
      </c>
      <c r="F269" s="608">
        <v>1</v>
      </c>
      <c r="G269" s="610"/>
      <c r="H269" s="609"/>
      <c r="I269" s="608">
        <v>3</v>
      </c>
      <c r="J269" s="602">
        <f t="shared" si="39"/>
        <v>11</v>
      </c>
    </row>
    <row r="270" spans="1:10" ht="15.75" thickBot="1">
      <c r="A270" s="594" t="s">
        <v>114</v>
      </c>
      <c r="B270" s="593"/>
      <c r="C270" s="593"/>
      <c r="D270" s="593"/>
      <c r="E270" s="593"/>
      <c r="F270" s="593"/>
      <c r="G270" s="592"/>
      <c r="H270" s="605"/>
      <c r="I270" s="593">
        <v>1</v>
      </c>
      <c r="J270" s="593">
        <f t="shared" si="39"/>
        <v>1</v>
      </c>
    </row>
    <row r="271" spans="1:10">
      <c r="A271" s="604" t="s">
        <v>662</v>
      </c>
      <c r="B271" s="602">
        <v>1</v>
      </c>
      <c r="C271" s="602">
        <v>4</v>
      </c>
      <c r="D271" s="602">
        <v>1</v>
      </c>
      <c r="E271" s="602">
        <v>1</v>
      </c>
      <c r="F271" s="602">
        <v>1</v>
      </c>
      <c r="G271" s="597"/>
      <c r="H271" s="603"/>
      <c r="I271" s="602">
        <v>6</v>
      </c>
      <c r="J271" s="602">
        <f t="shared" si="39"/>
        <v>14</v>
      </c>
    </row>
    <row r="272" spans="1:10" ht="15.75" thickBot="1">
      <c r="A272" s="594" t="s">
        <v>114</v>
      </c>
      <c r="B272" s="581"/>
      <c r="C272" s="581">
        <v>2</v>
      </c>
      <c r="D272" s="581"/>
      <c r="E272" s="581"/>
      <c r="F272" s="581"/>
      <c r="G272" s="601"/>
      <c r="H272" s="607"/>
      <c r="I272" s="581"/>
      <c r="J272" s="581">
        <f t="shared" si="39"/>
        <v>2</v>
      </c>
    </row>
    <row r="273" spans="1:10">
      <c r="A273" s="599" t="s">
        <v>611</v>
      </c>
      <c r="B273" s="598">
        <v>1</v>
      </c>
      <c r="C273" s="598">
        <v>3</v>
      </c>
      <c r="D273" s="598">
        <v>1</v>
      </c>
      <c r="E273" s="598">
        <v>1</v>
      </c>
      <c r="F273" s="598">
        <v>1</v>
      </c>
      <c r="G273" s="597"/>
      <c r="H273" s="606"/>
      <c r="I273" s="598">
        <v>3</v>
      </c>
      <c r="J273" s="602">
        <f t="shared" si="39"/>
        <v>10</v>
      </c>
    </row>
    <row r="274" spans="1:10" ht="15.75" thickBot="1">
      <c r="A274" s="594" t="s">
        <v>114</v>
      </c>
      <c r="B274" s="593"/>
      <c r="C274" s="593">
        <v>3</v>
      </c>
      <c r="D274" s="593">
        <v>1</v>
      </c>
      <c r="E274" s="593"/>
      <c r="F274" s="593"/>
      <c r="G274" s="601"/>
      <c r="H274" s="605"/>
      <c r="I274" s="593">
        <v>3</v>
      </c>
      <c r="J274" s="593">
        <f t="shared" si="39"/>
        <v>7</v>
      </c>
    </row>
    <row r="275" spans="1:10">
      <c r="A275" s="604" t="s">
        <v>541</v>
      </c>
      <c r="B275" s="602">
        <v>1</v>
      </c>
      <c r="C275" s="602">
        <v>4</v>
      </c>
      <c r="D275" s="602">
        <v>1</v>
      </c>
      <c r="E275" s="602">
        <v>1</v>
      </c>
      <c r="F275" s="602">
        <v>1</v>
      </c>
      <c r="G275" s="597"/>
      <c r="H275" s="603"/>
      <c r="I275" s="602">
        <v>4</v>
      </c>
      <c r="J275" s="602">
        <f t="shared" si="39"/>
        <v>12</v>
      </c>
    </row>
    <row r="276" spans="1:10" ht="15.75" thickBot="1">
      <c r="A276" s="594" t="s">
        <v>114</v>
      </c>
      <c r="B276" s="581"/>
      <c r="C276" s="581"/>
      <c r="D276" s="581"/>
      <c r="E276" s="581"/>
      <c r="F276" s="581"/>
      <c r="G276" s="601"/>
      <c r="H276" s="607"/>
      <c r="I276" s="581">
        <v>2</v>
      </c>
      <c r="J276" s="581">
        <f t="shared" si="39"/>
        <v>2</v>
      </c>
    </row>
    <row r="277" spans="1:10">
      <c r="A277" s="599" t="s">
        <v>608</v>
      </c>
      <c r="B277" s="598">
        <v>1</v>
      </c>
      <c r="C277" s="598">
        <v>3</v>
      </c>
      <c r="D277" s="598">
        <v>1</v>
      </c>
      <c r="E277" s="598">
        <v>1</v>
      </c>
      <c r="F277" s="598">
        <v>1</v>
      </c>
      <c r="G277" s="597"/>
      <c r="H277" s="606"/>
      <c r="I277" s="598">
        <v>5</v>
      </c>
      <c r="J277" s="598">
        <f>SUM(C277:I277)</f>
        <v>11</v>
      </c>
    </row>
    <row r="278" spans="1:10" ht="15.75" thickBot="1">
      <c r="A278" s="594" t="s">
        <v>114</v>
      </c>
      <c r="B278" s="593">
        <v>1</v>
      </c>
      <c r="C278" s="593">
        <v>1</v>
      </c>
      <c r="D278" s="593"/>
      <c r="E278" s="593">
        <v>1</v>
      </c>
      <c r="F278" s="593">
        <v>1</v>
      </c>
      <c r="G278" s="601"/>
      <c r="H278" s="605"/>
      <c r="I278" s="593">
        <v>3</v>
      </c>
      <c r="J278" s="593">
        <f t="shared" ref="J278:J286" si="40">SUM(B278:I278)</f>
        <v>7</v>
      </c>
    </row>
    <row r="279" spans="1:10">
      <c r="A279" s="604" t="s">
        <v>1627</v>
      </c>
      <c r="B279" s="602">
        <v>1</v>
      </c>
      <c r="C279" s="602">
        <v>3</v>
      </c>
      <c r="D279" s="602">
        <v>1</v>
      </c>
      <c r="E279" s="602">
        <v>1</v>
      </c>
      <c r="F279" s="602">
        <v>1</v>
      </c>
      <c r="G279" s="597"/>
      <c r="H279" s="603"/>
      <c r="I279" s="602">
        <v>10</v>
      </c>
      <c r="J279" s="602">
        <f t="shared" si="40"/>
        <v>17</v>
      </c>
    </row>
    <row r="280" spans="1:10" ht="15.75" thickBot="1">
      <c r="A280" s="594" t="s">
        <v>114</v>
      </c>
      <c r="B280" s="581"/>
      <c r="C280" s="581">
        <v>2</v>
      </c>
      <c r="D280" s="581"/>
      <c r="E280" s="581"/>
      <c r="F280" s="581">
        <v>1</v>
      </c>
      <c r="G280" s="601"/>
      <c r="H280" s="600"/>
      <c r="I280" s="578">
        <v>5</v>
      </c>
      <c r="J280" s="578">
        <f t="shared" si="40"/>
        <v>8</v>
      </c>
    </row>
    <row r="281" spans="1:10" ht="15.75" thickBot="1">
      <c r="A281" s="599" t="s">
        <v>1626</v>
      </c>
      <c r="B281" s="598">
        <v>1</v>
      </c>
      <c r="C281" s="598">
        <v>3</v>
      </c>
      <c r="D281" s="598">
        <v>1</v>
      </c>
      <c r="E281" s="598">
        <v>1</v>
      </c>
      <c r="F281" s="598">
        <v>1</v>
      </c>
      <c r="G281" s="597"/>
      <c r="H281" s="596"/>
      <c r="I281" s="595">
        <v>6</v>
      </c>
      <c r="J281" s="595">
        <f t="shared" si="40"/>
        <v>13</v>
      </c>
    </row>
    <row r="282" spans="1:10" ht="15.75" thickBot="1">
      <c r="A282" s="594" t="s">
        <v>114</v>
      </c>
      <c r="B282" s="593"/>
      <c r="C282" s="593">
        <v>1</v>
      </c>
      <c r="D282" s="593"/>
      <c r="E282" s="593"/>
      <c r="F282" s="593"/>
      <c r="G282" s="592"/>
      <c r="H282" s="591"/>
      <c r="I282" s="590"/>
      <c r="J282" s="590">
        <f t="shared" si="40"/>
        <v>1</v>
      </c>
    </row>
    <row r="283" spans="1:10">
      <c r="A283" s="589" t="s">
        <v>1586</v>
      </c>
      <c r="B283" s="586">
        <v>8</v>
      </c>
      <c r="C283" s="586">
        <v>28</v>
      </c>
      <c r="D283" s="586">
        <v>8</v>
      </c>
      <c r="E283" s="586">
        <v>8</v>
      </c>
      <c r="F283" s="586">
        <v>8</v>
      </c>
      <c r="G283" s="588"/>
      <c r="H283" s="586"/>
      <c r="I283" s="587">
        <v>44</v>
      </c>
      <c r="J283" s="586">
        <f t="shared" si="40"/>
        <v>104</v>
      </c>
    </row>
    <row r="284" spans="1:10" ht="15.75" thickBot="1">
      <c r="A284" s="585" t="s">
        <v>114</v>
      </c>
      <c r="B284" s="583">
        <v>1</v>
      </c>
      <c r="C284" s="583">
        <v>10</v>
      </c>
      <c r="D284" s="581">
        <v>2</v>
      </c>
      <c r="E284" s="583">
        <v>1</v>
      </c>
      <c r="F284" s="583">
        <v>3</v>
      </c>
      <c r="G284" s="584"/>
      <c r="H284" s="583"/>
      <c r="I284" s="582">
        <v>17</v>
      </c>
      <c r="J284" s="581">
        <f t="shared" si="40"/>
        <v>34</v>
      </c>
    </row>
    <row r="285" spans="1:10" ht="15.75" thickBot="1">
      <c r="A285" s="599" t="s">
        <v>1625</v>
      </c>
      <c r="B285" s="598">
        <v>9</v>
      </c>
      <c r="C285" s="598">
        <v>32</v>
      </c>
      <c r="D285" s="598">
        <v>9</v>
      </c>
      <c r="E285" s="598">
        <v>9</v>
      </c>
      <c r="F285" s="598">
        <v>9</v>
      </c>
      <c r="G285" s="597"/>
      <c r="H285" s="596"/>
      <c r="I285" s="595">
        <v>44</v>
      </c>
      <c r="J285" s="595">
        <f t="shared" si="40"/>
        <v>112</v>
      </c>
    </row>
    <row r="286" spans="1:10">
      <c r="A286" s="580" t="s">
        <v>114</v>
      </c>
      <c r="B286" s="579">
        <v>1</v>
      </c>
      <c r="C286" s="579">
        <v>11</v>
      </c>
      <c r="D286" s="578">
        <v>2</v>
      </c>
      <c r="E286" s="579">
        <v>1</v>
      </c>
      <c r="F286" s="579">
        <v>3</v>
      </c>
      <c r="G286" s="579"/>
      <c r="H286" s="579"/>
      <c r="I286" s="579">
        <v>17</v>
      </c>
      <c r="J286" s="578">
        <f t="shared" si="40"/>
        <v>35</v>
      </c>
    </row>
    <row r="287" spans="1:10" ht="15.75" thickBot="1"/>
    <row r="288" spans="1:10">
      <c r="A288" s="1238" t="s">
        <v>591</v>
      </c>
      <c r="B288" s="1240" t="s">
        <v>1559</v>
      </c>
      <c r="C288" s="1240" t="s">
        <v>1560</v>
      </c>
      <c r="D288" s="1240" t="s">
        <v>1561</v>
      </c>
      <c r="E288" s="1240" t="s">
        <v>1562</v>
      </c>
      <c r="F288" s="1240" t="s">
        <v>1563</v>
      </c>
      <c r="G288" s="1240" t="s">
        <v>1564</v>
      </c>
      <c r="H288" s="1247" t="s">
        <v>1565</v>
      </c>
      <c r="I288" s="1247" t="s">
        <v>1566</v>
      </c>
      <c r="J288" s="1248" t="s">
        <v>1567</v>
      </c>
    </row>
    <row r="289" spans="1:10" ht="39.950000000000003" customHeight="1" thickBot="1">
      <c r="A289" s="1239"/>
      <c r="B289" s="1241"/>
      <c r="C289" s="1241"/>
      <c r="D289" s="1241"/>
      <c r="E289" s="1241"/>
      <c r="F289" s="1241"/>
      <c r="G289" s="1241"/>
      <c r="H289" s="1241"/>
      <c r="I289" s="1241"/>
      <c r="J289" s="1249"/>
    </row>
    <row r="290" spans="1:10">
      <c r="A290" s="574" t="s">
        <v>591</v>
      </c>
      <c r="B290" s="577">
        <v>1</v>
      </c>
      <c r="C290" s="576">
        <v>9</v>
      </c>
      <c r="D290" s="576">
        <v>69</v>
      </c>
      <c r="E290" s="576">
        <v>63</v>
      </c>
      <c r="F290" s="576">
        <v>1</v>
      </c>
      <c r="G290" s="576">
        <v>14</v>
      </c>
      <c r="H290" s="576">
        <v>0</v>
      </c>
      <c r="I290" s="576">
        <v>0</v>
      </c>
      <c r="J290" s="575">
        <f t="shared" ref="J290:J331" si="41">SUM(B290:I290)</f>
        <v>157</v>
      </c>
    </row>
    <row r="291" spans="1:10" ht="15.75" thickBot="1">
      <c r="A291" s="564" t="s">
        <v>114</v>
      </c>
      <c r="B291" s="570">
        <v>0</v>
      </c>
      <c r="C291" s="569">
        <v>3</v>
      </c>
      <c r="D291" s="569">
        <v>15</v>
      </c>
      <c r="E291" s="569">
        <v>11</v>
      </c>
      <c r="F291" s="569">
        <v>1</v>
      </c>
      <c r="G291" s="569">
        <v>1</v>
      </c>
      <c r="H291" s="569">
        <v>0</v>
      </c>
      <c r="I291" s="569">
        <v>0</v>
      </c>
      <c r="J291" s="561">
        <f t="shared" si="41"/>
        <v>31</v>
      </c>
    </row>
    <row r="292" spans="1:10">
      <c r="A292" s="574" t="s">
        <v>1624</v>
      </c>
      <c r="B292" s="572">
        <v>1</v>
      </c>
      <c r="C292" s="566">
        <v>4</v>
      </c>
      <c r="D292" s="566">
        <v>8</v>
      </c>
      <c r="E292" s="566">
        <v>5</v>
      </c>
      <c r="F292" s="566">
        <v>1</v>
      </c>
      <c r="G292" s="566">
        <v>0</v>
      </c>
      <c r="H292" s="566">
        <v>0</v>
      </c>
      <c r="I292" s="566">
        <v>7</v>
      </c>
      <c r="J292" s="575">
        <f t="shared" si="41"/>
        <v>26</v>
      </c>
    </row>
    <row r="293" spans="1:10" ht="15.75" thickBot="1">
      <c r="A293" s="571" t="s">
        <v>114</v>
      </c>
      <c r="B293" s="570">
        <v>0</v>
      </c>
      <c r="C293" s="569">
        <v>1</v>
      </c>
      <c r="D293" s="569">
        <v>3</v>
      </c>
      <c r="E293" s="569">
        <v>0</v>
      </c>
      <c r="F293" s="569">
        <v>1</v>
      </c>
      <c r="G293" s="569">
        <v>0</v>
      </c>
      <c r="H293" s="569">
        <v>0</v>
      </c>
      <c r="I293" s="569">
        <v>0</v>
      </c>
      <c r="J293" s="561">
        <f t="shared" si="41"/>
        <v>5</v>
      </c>
    </row>
    <row r="294" spans="1:10">
      <c r="A294" s="574" t="s">
        <v>1623</v>
      </c>
      <c r="B294" s="572">
        <v>1</v>
      </c>
      <c r="C294" s="566">
        <v>4</v>
      </c>
      <c r="D294" s="566">
        <v>15</v>
      </c>
      <c r="E294" s="566">
        <v>14</v>
      </c>
      <c r="F294" s="566">
        <v>1</v>
      </c>
      <c r="G294" s="566">
        <v>0</v>
      </c>
      <c r="H294" s="566">
        <v>0</v>
      </c>
      <c r="I294" s="566">
        <v>12</v>
      </c>
      <c r="J294" s="575">
        <f t="shared" si="41"/>
        <v>47</v>
      </c>
    </row>
    <row r="295" spans="1:10" ht="15.75" thickBot="1">
      <c r="A295" s="571" t="s">
        <v>114</v>
      </c>
      <c r="B295" s="570">
        <v>0</v>
      </c>
      <c r="C295" s="569">
        <v>0</v>
      </c>
      <c r="D295" s="569">
        <v>4</v>
      </c>
      <c r="E295" s="569">
        <v>3</v>
      </c>
      <c r="F295" s="569">
        <v>1</v>
      </c>
      <c r="G295" s="569">
        <v>0</v>
      </c>
      <c r="H295" s="569">
        <v>0</v>
      </c>
      <c r="I295" s="569">
        <v>2</v>
      </c>
      <c r="J295" s="561">
        <f t="shared" si="41"/>
        <v>10</v>
      </c>
    </row>
    <row r="296" spans="1:10">
      <c r="A296" s="574" t="s">
        <v>1622</v>
      </c>
      <c r="B296" s="572">
        <v>1</v>
      </c>
      <c r="C296" s="566">
        <v>3</v>
      </c>
      <c r="D296" s="566">
        <v>10</v>
      </c>
      <c r="E296" s="566">
        <v>17</v>
      </c>
      <c r="F296" s="566">
        <v>1</v>
      </c>
      <c r="G296" s="566">
        <v>0</v>
      </c>
      <c r="H296" s="566">
        <v>0</v>
      </c>
      <c r="I296" s="566">
        <v>9</v>
      </c>
      <c r="J296" s="575">
        <f t="shared" si="41"/>
        <v>41</v>
      </c>
    </row>
    <row r="297" spans="1:10" ht="15.75" thickBot="1">
      <c r="A297" s="571" t="s">
        <v>114</v>
      </c>
      <c r="B297" s="570">
        <v>1</v>
      </c>
      <c r="C297" s="569">
        <v>0</v>
      </c>
      <c r="D297" s="569">
        <v>5</v>
      </c>
      <c r="E297" s="569">
        <v>4</v>
      </c>
      <c r="F297" s="569">
        <v>0</v>
      </c>
      <c r="G297" s="569">
        <v>0</v>
      </c>
      <c r="H297" s="569">
        <v>0</v>
      </c>
      <c r="I297" s="569">
        <v>3</v>
      </c>
      <c r="J297" s="561">
        <f t="shared" si="41"/>
        <v>13</v>
      </c>
    </row>
    <row r="298" spans="1:10">
      <c r="A298" s="574" t="s">
        <v>1621</v>
      </c>
      <c r="B298" s="572">
        <v>1</v>
      </c>
      <c r="C298" s="566">
        <v>7</v>
      </c>
      <c r="D298" s="566">
        <v>21</v>
      </c>
      <c r="E298" s="566">
        <v>59</v>
      </c>
      <c r="F298" s="566">
        <v>1</v>
      </c>
      <c r="G298" s="566">
        <v>0</v>
      </c>
      <c r="H298" s="566">
        <v>2</v>
      </c>
      <c r="I298" s="566">
        <v>18</v>
      </c>
      <c r="J298" s="575">
        <f t="shared" si="41"/>
        <v>109</v>
      </c>
    </row>
    <row r="299" spans="1:10" ht="15.75" thickBot="1">
      <c r="A299" s="571" t="s">
        <v>114</v>
      </c>
      <c r="B299" s="570">
        <v>0</v>
      </c>
      <c r="C299" s="569">
        <v>2</v>
      </c>
      <c r="D299" s="569">
        <v>8</v>
      </c>
      <c r="E299" s="569">
        <v>15</v>
      </c>
      <c r="F299" s="569">
        <v>0</v>
      </c>
      <c r="G299" s="569">
        <v>0</v>
      </c>
      <c r="H299" s="569">
        <v>0</v>
      </c>
      <c r="I299" s="569">
        <v>6</v>
      </c>
      <c r="J299" s="561">
        <f t="shared" si="41"/>
        <v>31</v>
      </c>
    </row>
    <row r="300" spans="1:10">
      <c r="A300" s="574" t="s">
        <v>1620</v>
      </c>
      <c r="B300" s="572">
        <v>1</v>
      </c>
      <c r="C300" s="566">
        <v>9</v>
      </c>
      <c r="D300" s="566">
        <v>30</v>
      </c>
      <c r="E300" s="566">
        <v>57</v>
      </c>
      <c r="F300" s="566">
        <v>1</v>
      </c>
      <c r="G300" s="566">
        <v>0</v>
      </c>
      <c r="H300" s="566">
        <v>0</v>
      </c>
      <c r="I300" s="566">
        <v>73</v>
      </c>
      <c r="J300" s="575">
        <f t="shared" si="41"/>
        <v>171</v>
      </c>
    </row>
    <row r="301" spans="1:10" ht="15.75" thickBot="1">
      <c r="A301" s="571" t="s">
        <v>114</v>
      </c>
      <c r="B301" s="570">
        <v>0</v>
      </c>
      <c r="C301" s="569">
        <v>2</v>
      </c>
      <c r="D301" s="569">
        <v>4</v>
      </c>
      <c r="E301" s="569">
        <v>6</v>
      </c>
      <c r="F301" s="569">
        <v>1</v>
      </c>
      <c r="G301" s="569">
        <v>0</v>
      </c>
      <c r="H301" s="569">
        <v>0</v>
      </c>
      <c r="I301" s="569">
        <v>10</v>
      </c>
      <c r="J301" s="561">
        <f t="shared" si="41"/>
        <v>23</v>
      </c>
    </row>
    <row r="302" spans="1:10">
      <c r="A302" s="574" t="s">
        <v>1619</v>
      </c>
      <c r="B302" s="572">
        <v>1</v>
      </c>
      <c r="C302" s="566">
        <v>7</v>
      </c>
      <c r="D302" s="566">
        <v>12</v>
      </c>
      <c r="E302" s="566">
        <v>25</v>
      </c>
      <c r="F302" s="566">
        <v>1</v>
      </c>
      <c r="G302" s="566">
        <v>0</v>
      </c>
      <c r="H302" s="566">
        <v>0</v>
      </c>
      <c r="I302" s="566">
        <v>52</v>
      </c>
      <c r="J302" s="575">
        <f t="shared" si="41"/>
        <v>98</v>
      </c>
    </row>
    <row r="303" spans="1:10" ht="15.75" thickBot="1">
      <c r="A303" s="571" t="s">
        <v>114</v>
      </c>
      <c r="B303" s="570">
        <v>0</v>
      </c>
      <c r="C303" s="569">
        <v>2</v>
      </c>
      <c r="D303" s="569">
        <v>2</v>
      </c>
      <c r="E303" s="569">
        <v>5</v>
      </c>
      <c r="F303" s="569">
        <v>1</v>
      </c>
      <c r="G303" s="569">
        <v>0</v>
      </c>
      <c r="H303" s="569">
        <v>0</v>
      </c>
      <c r="I303" s="569">
        <v>13</v>
      </c>
      <c r="J303" s="561">
        <f t="shared" si="41"/>
        <v>23</v>
      </c>
    </row>
    <row r="304" spans="1:10">
      <c r="A304" s="574" t="s">
        <v>1618</v>
      </c>
      <c r="B304" s="572">
        <v>1</v>
      </c>
      <c r="C304" s="566">
        <v>8</v>
      </c>
      <c r="D304" s="566">
        <v>16</v>
      </c>
      <c r="E304" s="566">
        <v>29</v>
      </c>
      <c r="F304" s="566">
        <v>1</v>
      </c>
      <c r="G304" s="566">
        <v>0</v>
      </c>
      <c r="H304" s="566">
        <v>0</v>
      </c>
      <c r="I304" s="566">
        <v>59</v>
      </c>
      <c r="J304" s="575">
        <f t="shared" si="41"/>
        <v>114</v>
      </c>
    </row>
    <row r="305" spans="1:10" ht="15.75" thickBot="1">
      <c r="A305" s="571" t="s">
        <v>114</v>
      </c>
      <c r="B305" s="570">
        <v>0</v>
      </c>
      <c r="C305" s="569">
        <v>2</v>
      </c>
      <c r="D305" s="569">
        <v>4</v>
      </c>
      <c r="E305" s="569">
        <v>1</v>
      </c>
      <c r="F305" s="569">
        <v>1</v>
      </c>
      <c r="G305" s="569">
        <v>0</v>
      </c>
      <c r="H305" s="569">
        <v>0</v>
      </c>
      <c r="I305" s="569">
        <v>16</v>
      </c>
      <c r="J305" s="561">
        <f t="shared" si="41"/>
        <v>24</v>
      </c>
    </row>
    <row r="306" spans="1:10">
      <c r="A306" s="574" t="s">
        <v>1617</v>
      </c>
      <c r="B306" s="572">
        <v>1</v>
      </c>
      <c r="C306" s="566">
        <v>6</v>
      </c>
      <c r="D306" s="566">
        <v>18</v>
      </c>
      <c r="E306" s="566">
        <v>33</v>
      </c>
      <c r="F306" s="566">
        <v>1</v>
      </c>
      <c r="G306" s="566">
        <v>0</v>
      </c>
      <c r="H306" s="566">
        <v>41</v>
      </c>
      <c r="I306" s="566">
        <v>4</v>
      </c>
      <c r="J306" s="575">
        <f t="shared" si="41"/>
        <v>104</v>
      </c>
    </row>
    <row r="307" spans="1:10" ht="15.75" thickBot="1">
      <c r="A307" s="571" t="s">
        <v>114</v>
      </c>
      <c r="B307" s="570">
        <v>0</v>
      </c>
      <c r="C307" s="569">
        <v>2</v>
      </c>
      <c r="D307" s="569">
        <v>2</v>
      </c>
      <c r="E307" s="569">
        <v>6</v>
      </c>
      <c r="F307" s="569">
        <v>1</v>
      </c>
      <c r="G307" s="569">
        <v>0</v>
      </c>
      <c r="H307" s="569">
        <v>8</v>
      </c>
      <c r="I307" s="569">
        <v>1</v>
      </c>
      <c r="J307" s="561">
        <f t="shared" si="41"/>
        <v>20</v>
      </c>
    </row>
    <row r="308" spans="1:10">
      <c r="A308" s="574" t="s">
        <v>1616</v>
      </c>
      <c r="B308" s="572">
        <v>1</v>
      </c>
      <c r="C308" s="566">
        <v>8</v>
      </c>
      <c r="D308" s="566">
        <v>20</v>
      </c>
      <c r="E308" s="566">
        <v>31</v>
      </c>
      <c r="F308" s="566">
        <v>1</v>
      </c>
      <c r="G308" s="566">
        <v>0</v>
      </c>
      <c r="H308" s="566">
        <v>0</v>
      </c>
      <c r="I308" s="566">
        <v>45</v>
      </c>
      <c r="J308" s="575">
        <f t="shared" si="41"/>
        <v>106</v>
      </c>
    </row>
    <row r="309" spans="1:10" ht="15.75" thickBot="1">
      <c r="A309" s="571" t="s">
        <v>114</v>
      </c>
      <c r="B309" s="570">
        <v>0</v>
      </c>
      <c r="C309" s="569">
        <v>2</v>
      </c>
      <c r="D309" s="569">
        <v>4</v>
      </c>
      <c r="E309" s="569">
        <v>3</v>
      </c>
      <c r="F309" s="569">
        <v>1</v>
      </c>
      <c r="G309" s="569">
        <v>0</v>
      </c>
      <c r="H309" s="569">
        <v>0</v>
      </c>
      <c r="I309" s="569">
        <v>9</v>
      </c>
      <c r="J309" s="561">
        <f t="shared" si="41"/>
        <v>19</v>
      </c>
    </row>
    <row r="310" spans="1:10">
      <c r="A310" s="574" t="s">
        <v>1615</v>
      </c>
      <c r="B310" s="572">
        <v>1</v>
      </c>
      <c r="C310" s="566">
        <v>5</v>
      </c>
      <c r="D310" s="566">
        <v>22</v>
      </c>
      <c r="E310" s="566">
        <v>38</v>
      </c>
      <c r="F310" s="566">
        <v>1</v>
      </c>
      <c r="G310" s="566">
        <v>0</v>
      </c>
      <c r="H310" s="566">
        <v>0</v>
      </c>
      <c r="I310" s="566">
        <v>17</v>
      </c>
      <c r="J310" s="575">
        <f t="shared" si="41"/>
        <v>84</v>
      </c>
    </row>
    <row r="311" spans="1:10" ht="15.75" thickBot="1">
      <c r="A311" s="571" t="s">
        <v>114</v>
      </c>
      <c r="B311" s="570">
        <v>0</v>
      </c>
      <c r="C311" s="569">
        <v>0</v>
      </c>
      <c r="D311" s="569">
        <v>8</v>
      </c>
      <c r="E311" s="569">
        <v>5</v>
      </c>
      <c r="F311" s="569">
        <v>1</v>
      </c>
      <c r="G311" s="569">
        <v>0</v>
      </c>
      <c r="H311" s="569">
        <v>0</v>
      </c>
      <c r="I311" s="569">
        <v>6</v>
      </c>
      <c r="J311" s="561">
        <f t="shared" si="41"/>
        <v>20</v>
      </c>
    </row>
    <row r="312" spans="1:10">
      <c r="A312" s="574" t="s">
        <v>1614</v>
      </c>
      <c r="B312" s="572">
        <v>1</v>
      </c>
      <c r="C312" s="566">
        <v>6</v>
      </c>
      <c r="D312" s="566">
        <v>30</v>
      </c>
      <c r="E312" s="566">
        <v>41</v>
      </c>
      <c r="F312" s="566">
        <v>1</v>
      </c>
      <c r="G312" s="566">
        <v>0</v>
      </c>
      <c r="H312" s="566">
        <v>46</v>
      </c>
      <c r="I312" s="566">
        <v>125</v>
      </c>
      <c r="J312" s="575">
        <f t="shared" si="41"/>
        <v>250</v>
      </c>
    </row>
    <row r="313" spans="1:10" ht="15.75" thickBot="1">
      <c r="A313" s="571" t="s">
        <v>114</v>
      </c>
      <c r="B313" s="570">
        <v>1</v>
      </c>
      <c r="C313" s="569">
        <v>3</v>
      </c>
      <c r="D313" s="569">
        <v>11</v>
      </c>
      <c r="E313" s="569">
        <v>8</v>
      </c>
      <c r="F313" s="569">
        <v>1</v>
      </c>
      <c r="G313" s="569">
        <v>0</v>
      </c>
      <c r="H313" s="569">
        <v>13</v>
      </c>
      <c r="I313" s="569">
        <v>36</v>
      </c>
      <c r="J313" s="561">
        <f t="shared" si="41"/>
        <v>73</v>
      </c>
    </row>
    <row r="314" spans="1:10">
      <c r="A314" s="574" t="s">
        <v>1613</v>
      </c>
      <c r="B314" s="572">
        <v>1</v>
      </c>
      <c r="C314" s="566">
        <v>9</v>
      </c>
      <c r="D314" s="566">
        <v>28</v>
      </c>
      <c r="E314" s="566">
        <v>32</v>
      </c>
      <c r="F314" s="566">
        <v>1</v>
      </c>
      <c r="G314" s="566">
        <v>0</v>
      </c>
      <c r="H314" s="566">
        <v>0</v>
      </c>
      <c r="I314" s="566">
        <v>46</v>
      </c>
      <c r="J314" s="575">
        <f t="shared" si="41"/>
        <v>117</v>
      </c>
    </row>
    <row r="315" spans="1:10" ht="15.75" thickBot="1">
      <c r="A315" s="571" t="s">
        <v>114</v>
      </c>
      <c r="B315" s="570">
        <v>0</v>
      </c>
      <c r="C315" s="569">
        <v>1</v>
      </c>
      <c r="D315" s="569">
        <v>2</v>
      </c>
      <c r="E315" s="569">
        <v>3</v>
      </c>
      <c r="F315" s="569">
        <v>0</v>
      </c>
      <c r="G315" s="569">
        <v>0</v>
      </c>
      <c r="H315" s="569">
        <v>0</v>
      </c>
      <c r="I315" s="569">
        <v>13</v>
      </c>
      <c r="J315" s="561">
        <f t="shared" si="41"/>
        <v>19</v>
      </c>
    </row>
    <row r="316" spans="1:10">
      <c r="A316" s="574" t="s">
        <v>1612</v>
      </c>
      <c r="B316" s="572">
        <v>1</v>
      </c>
      <c r="C316" s="566">
        <v>8</v>
      </c>
      <c r="D316" s="566">
        <v>25</v>
      </c>
      <c r="E316" s="566">
        <v>26</v>
      </c>
      <c r="F316" s="566">
        <v>1</v>
      </c>
      <c r="G316" s="566">
        <v>0</v>
      </c>
      <c r="H316" s="566">
        <v>7</v>
      </c>
      <c r="I316" s="566">
        <v>22</v>
      </c>
      <c r="J316" s="575">
        <f t="shared" si="41"/>
        <v>90</v>
      </c>
    </row>
    <row r="317" spans="1:10" ht="15.75" thickBot="1">
      <c r="A317" s="571" t="s">
        <v>114</v>
      </c>
      <c r="B317" s="570">
        <v>0</v>
      </c>
      <c r="C317" s="569">
        <v>0</v>
      </c>
      <c r="D317" s="569">
        <v>4</v>
      </c>
      <c r="E317" s="569">
        <v>1</v>
      </c>
      <c r="F317" s="569">
        <v>0</v>
      </c>
      <c r="G317" s="569">
        <v>0</v>
      </c>
      <c r="H317" s="569">
        <v>1</v>
      </c>
      <c r="I317" s="569">
        <v>5</v>
      </c>
      <c r="J317" s="561">
        <f t="shared" si="41"/>
        <v>11</v>
      </c>
    </row>
    <row r="318" spans="1:10">
      <c r="A318" s="574" t="s">
        <v>1611</v>
      </c>
      <c r="B318" s="572">
        <v>1</v>
      </c>
      <c r="C318" s="566">
        <v>5</v>
      </c>
      <c r="D318" s="566">
        <v>24</v>
      </c>
      <c r="E318" s="566">
        <v>41</v>
      </c>
      <c r="F318" s="566">
        <v>1</v>
      </c>
      <c r="G318" s="566">
        <v>0</v>
      </c>
      <c r="H318" s="566">
        <v>2</v>
      </c>
      <c r="I318" s="566">
        <v>20</v>
      </c>
      <c r="J318" s="575">
        <f t="shared" si="41"/>
        <v>94</v>
      </c>
    </row>
    <row r="319" spans="1:10" ht="15.75" thickBot="1">
      <c r="A319" s="571" t="s">
        <v>114</v>
      </c>
      <c r="B319" s="570">
        <v>0</v>
      </c>
      <c r="C319" s="569">
        <v>3</v>
      </c>
      <c r="D319" s="569">
        <v>10</v>
      </c>
      <c r="E319" s="569">
        <v>17</v>
      </c>
      <c r="F319" s="569">
        <v>1</v>
      </c>
      <c r="G319" s="569">
        <v>0</v>
      </c>
      <c r="H319" s="569">
        <v>0</v>
      </c>
      <c r="I319" s="569">
        <v>11</v>
      </c>
      <c r="J319" s="561">
        <f t="shared" si="41"/>
        <v>42</v>
      </c>
    </row>
    <row r="320" spans="1:10">
      <c r="A320" s="574" t="s">
        <v>1610</v>
      </c>
      <c r="B320" s="572">
        <v>1</v>
      </c>
      <c r="C320" s="566">
        <v>7</v>
      </c>
      <c r="D320" s="566">
        <v>20</v>
      </c>
      <c r="E320" s="566">
        <v>24</v>
      </c>
      <c r="F320" s="566">
        <v>1</v>
      </c>
      <c r="G320" s="566">
        <v>0</v>
      </c>
      <c r="H320" s="566">
        <v>0</v>
      </c>
      <c r="I320" s="566">
        <v>24</v>
      </c>
      <c r="J320" s="575">
        <f t="shared" si="41"/>
        <v>77</v>
      </c>
    </row>
    <row r="321" spans="1:10" ht="15.75" thickBot="1">
      <c r="A321" s="571" t="s">
        <v>114</v>
      </c>
      <c r="B321" s="570">
        <v>0</v>
      </c>
      <c r="C321" s="569">
        <v>2</v>
      </c>
      <c r="D321" s="569">
        <v>6</v>
      </c>
      <c r="E321" s="569">
        <v>3</v>
      </c>
      <c r="F321" s="569">
        <v>0</v>
      </c>
      <c r="G321" s="569">
        <v>0</v>
      </c>
      <c r="H321" s="569">
        <v>0</v>
      </c>
      <c r="I321" s="569">
        <v>3</v>
      </c>
      <c r="J321" s="561">
        <f t="shared" si="41"/>
        <v>14</v>
      </c>
    </row>
    <row r="322" spans="1:10">
      <c r="A322" s="574" t="s">
        <v>1609</v>
      </c>
      <c r="B322" s="572">
        <v>1</v>
      </c>
      <c r="C322" s="566">
        <v>4</v>
      </c>
      <c r="D322" s="566">
        <v>21</v>
      </c>
      <c r="E322" s="566">
        <v>25</v>
      </c>
      <c r="F322" s="566">
        <v>1</v>
      </c>
      <c r="G322" s="566">
        <v>0</v>
      </c>
      <c r="H322" s="566">
        <v>0</v>
      </c>
      <c r="I322" s="566">
        <v>17</v>
      </c>
      <c r="J322" s="575">
        <f t="shared" si="41"/>
        <v>69</v>
      </c>
    </row>
    <row r="323" spans="1:10" ht="15.75" thickBot="1">
      <c r="A323" s="571" t="s">
        <v>114</v>
      </c>
      <c r="B323" s="570">
        <v>1</v>
      </c>
      <c r="C323" s="569">
        <v>2</v>
      </c>
      <c r="D323" s="569">
        <v>9</v>
      </c>
      <c r="E323" s="569">
        <v>6</v>
      </c>
      <c r="F323" s="569">
        <v>0</v>
      </c>
      <c r="G323" s="569">
        <v>0</v>
      </c>
      <c r="H323" s="569">
        <v>0</v>
      </c>
      <c r="I323" s="569">
        <v>4</v>
      </c>
      <c r="J323" s="561">
        <f t="shared" si="41"/>
        <v>22</v>
      </c>
    </row>
    <row r="324" spans="1:10">
      <c r="A324" s="574" t="s">
        <v>1608</v>
      </c>
      <c r="B324" s="572">
        <v>1</v>
      </c>
      <c r="C324" s="566">
        <v>7</v>
      </c>
      <c r="D324" s="566">
        <v>15</v>
      </c>
      <c r="E324" s="566">
        <v>26</v>
      </c>
      <c r="F324" s="566">
        <v>1</v>
      </c>
      <c r="G324" s="566">
        <v>0</v>
      </c>
      <c r="H324" s="566">
        <v>0</v>
      </c>
      <c r="I324" s="566">
        <v>17</v>
      </c>
      <c r="J324" s="575">
        <f t="shared" si="41"/>
        <v>67</v>
      </c>
    </row>
    <row r="325" spans="1:10" ht="15.75" thickBot="1">
      <c r="A325" s="571" t="s">
        <v>114</v>
      </c>
      <c r="B325" s="570">
        <v>1</v>
      </c>
      <c r="C325" s="569">
        <v>2</v>
      </c>
      <c r="D325" s="569">
        <v>6</v>
      </c>
      <c r="E325" s="569">
        <v>5</v>
      </c>
      <c r="F325" s="569">
        <v>0</v>
      </c>
      <c r="G325" s="569">
        <v>0</v>
      </c>
      <c r="H325" s="569">
        <v>0</v>
      </c>
      <c r="I325" s="569">
        <v>8</v>
      </c>
      <c r="J325" s="561">
        <f t="shared" si="41"/>
        <v>22</v>
      </c>
    </row>
    <row r="326" spans="1:10" ht="15.75" thickBot="1">
      <c r="A326" s="574" t="s">
        <v>1607</v>
      </c>
      <c r="B326" s="572">
        <v>0</v>
      </c>
      <c r="C326" s="566">
        <v>0</v>
      </c>
      <c r="D326" s="566">
        <v>0</v>
      </c>
      <c r="E326" s="566">
        <v>0</v>
      </c>
      <c r="F326" s="566">
        <v>0</v>
      </c>
      <c r="G326" s="566">
        <v>0</v>
      </c>
      <c r="H326" s="566">
        <v>7</v>
      </c>
      <c r="I326" s="566">
        <v>23</v>
      </c>
      <c r="J326" s="573">
        <f t="shared" si="41"/>
        <v>30</v>
      </c>
    </row>
    <row r="327" spans="1:10" ht="15.75" thickBot="1">
      <c r="A327" s="571" t="s">
        <v>114</v>
      </c>
      <c r="B327" s="570">
        <v>0</v>
      </c>
      <c r="C327" s="569">
        <v>0</v>
      </c>
      <c r="D327" s="569">
        <v>0</v>
      </c>
      <c r="E327" s="569">
        <v>0</v>
      </c>
      <c r="F327" s="569">
        <v>0</v>
      </c>
      <c r="G327" s="569">
        <v>0</v>
      </c>
      <c r="H327" s="569">
        <v>1</v>
      </c>
      <c r="I327" s="569">
        <v>8</v>
      </c>
      <c r="J327" s="573">
        <f t="shared" si="41"/>
        <v>9</v>
      </c>
    </row>
    <row r="328" spans="1:10">
      <c r="A328" s="568" t="s">
        <v>1570</v>
      </c>
      <c r="B328" s="572">
        <f t="shared" ref="B328:I329" si="42">B292+B294+B296+B298+B300+B302+B304+B306+B308+B310+B312+B314+B316+B318+B320+B322+B324+B326</f>
        <v>17</v>
      </c>
      <c r="C328" s="566">
        <f t="shared" si="42"/>
        <v>107</v>
      </c>
      <c r="D328" s="566">
        <f t="shared" si="42"/>
        <v>335</v>
      </c>
      <c r="E328" s="566">
        <f t="shared" si="42"/>
        <v>523</v>
      </c>
      <c r="F328" s="566">
        <f t="shared" si="42"/>
        <v>17</v>
      </c>
      <c r="G328" s="566">
        <f t="shared" si="42"/>
        <v>0</v>
      </c>
      <c r="H328" s="566">
        <f t="shared" si="42"/>
        <v>105</v>
      </c>
      <c r="I328" s="566">
        <f t="shared" si="42"/>
        <v>590</v>
      </c>
      <c r="J328" s="565">
        <f t="shared" si="41"/>
        <v>1694</v>
      </c>
    </row>
    <row r="329" spans="1:10" ht="15.75" thickBot="1">
      <c r="A329" s="571" t="s">
        <v>114</v>
      </c>
      <c r="B329" s="570">
        <f t="shared" si="42"/>
        <v>4</v>
      </c>
      <c r="C329" s="569">
        <f t="shared" si="42"/>
        <v>26</v>
      </c>
      <c r="D329" s="569">
        <f t="shared" si="42"/>
        <v>92</v>
      </c>
      <c r="E329" s="569">
        <f t="shared" si="42"/>
        <v>91</v>
      </c>
      <c r="F329" s="569">
        <f t="shared" si="42"/>
        <v>10</v>
      </c>
      <c r="G329" s="569">
        <f t="shared" si="42"/>
        <v>0</v>
      </c>
      <c r="H329" s="569">
        <f t="shared" si="42"/>
        <v>23</v>
      </c>
      <c r="I329" s="569">
        <f t="shared" si="42"/>
        <v>154</v>
      </c>
      <c r="J329" s="561">
        <f t="shared" si="41"/>
        <v>400</v>
      </c>
    </row>
    <row r="330" spans="1:10">
      <c r="A330" s="568" t="s">
        <v>1571</v>
      </c>
      <c r="B330" s="567">
        <f t="shared" ref="B330:I331" si="43">B328+B290</f>
        <v>18</v>
      </c>
      <c r="C330" s="566">
        <f t="shared" si="43"/>
        <v>116</v>
      </c>
      <c r="D330" s="566">
        <f t="shared" si="43"/>
        <v>404</v>
      </c>
      <c r="E330" s="566">
        <f t="shared" si="43"/>
        <v>586</v>
      </c>
      <c r="F330" s="566">
        <f t="shared" si="43"/>
        <v>18</v>
      </c>
      <c r="G330" s="566">
        <f t="shared" si="43"/>
        <v>14</v>
      </c>
      <c r="H330" s="566">
        <f t="shared" si="43"/>
        <v>105</v>
      </c>
      <c r="I330" s="566">
        <f t="shared" si="43"/>
        <v>590</v>
      </c>
      <c r="J330" s="565">
        <f t="shared" si="41"/>
        <v>1851</v>
      </c>
    </row>
    <row r="331" spans="1:10" ht="15.75" thickBot="1">
      <c r="A331" s="564" t="s">
        <v>114</v>
      </c>
      <c r="B331" s="563">
        <f t="shared" si="43"/>
        <v>4</v>
      </c>
      <c r="C331" s="562">
        <f t="shared" si="43"/>
        <v>29</v>
      </c>
      <c r="D331" s="562">
        <f t="shared" si="43"/>
        <v>107</v>
      </c>
      <c r="E331" s="562">
        <f t="shared" si="43"/>
        <v>102</v>
      </c>
      <c r="F331" s="562">
        <f t="shared" si="43"/>
        <v>11</v>
      </c>
      <c r="G331" s="562">
        <f t="shared" si="43"/>
        <v>1</v>
      </c>
      <c r="H331" s="562">
        <f t="shared" si="43"/>
        <v>23</v>
      </c>
      <c r="I331" s="562">
        <f t="shared" si="43"/>
        <v>154</v>
      </c>
      <c r="J331" s="561">
        <f t="shared" si="41"/>
        <v>431</v>
      </c>
    </row>
    <row r="332" spans="1:10" ht="15.75" thickBot="1"/>
    <row r="333" spans="1:10">
      <c r="A333" s="1222" t="s">
        <v>664</v>
      </c>
      <c r="B333" s="1131" t="s">
        <v>1559</v>
      </c>
      <c r="C333" s="1131" t="s">
        <v>1560</v>
      </c>
      <c r="D333" s="1219" t="s">
        <v>1561</v>
      </c>
      <c r="E333" s="1219" t="s">
        <v>1562</v>
      </c>
      <c r="F333" s="1219" t="s">
        <v>1563</v>
      </c>
      <c r="G333" s="1219" t="s">
        <v>1564</v>
      </c>
      <c r="H333" s="1191" t="s">
        <v>1565</v>
      </c>
      <c r="I333" s="1191" t="s">
        <v>1566</v>
      </c>
      <c r="J333" s="1220" t="s">
        <v>1567</v>
      </c>
    </row>
    <row r="334" spans="1:10" ht="39.950000000000003" customHeight="1" thickBot="1">
      <c r="A334" s="1223"/>
      <c r="B334" s="1145"/>
      <c r="C334" s="1145"/>
      <c r="D334" s="1192"/>
      <c r="E334" s="1192"/>
      <c r="F334" s="1192"/>
      <c r="G334" s="1192"/>
      <c r="H334" s="1192"/>
      <c r="I334" s="1192"/>
      <c r="J334" s="1221"/>
    </row>
    <row r="335" spans="1:10">
      <c r="A335" s="472" t="s">
        <v>664</v>
      </c>
      <c r="B335" s="473">
        <v>1</v>
      </c>
      <c r="C335" s="473">
        <v>4</v>
      </c>
      <c r="D335" s="473">
        <v>39</v>
      </c>
      <c r="E335" s="473">
        <v>38</v>
      </c>
      <c r="F335" s="473">
        <v>1</v>
      </c>
      <c r="G335" s="473">
        <v>11</v>
      </c>
      <c r="H335" s="474"/>
      <c r="I335" s="475">
        <v>2</v>
      </c>
      <c r="J335" s="476">
        <f t="shared" ref="J335:J350" si="44">SUM(B335:I335)</f>
        <v>96</v>
      </c>
    </row>
    <row r="336" spans="1:10" ht="15.75" thickBot="1">
      <c r="A336" s="477" t="s">
        <v>114</v>
      </c>
      <c r="B336" s="478">
        <v>0</v>
      </c>
      <c r="C336" s="478">
        <v>2</v>
      </c>
      <c r="D336" s="478">
        <v>14</v>
      </c>
      <c r="E336" s="478">
        <v>7</v>
      </c>
      <c r="F336" s="478">
        <v>0</v>
      </c>
      <c r="G336" s="478">
        <v>1</v>
      </c>
      <c r="H336" s="479"/>
      <c r="I336" s="480">
        <v>1</v>
      </c>
      <c r="J336" s="481">
        <f t="shared" si="44"/>
        <v>25</v>
      </c>
    </row>
    <row r="337" spans="1:10">
      <c r="A337" s="482" t="s">
        <v>551</v>
      </c>
      <c r="B337" s="483">
        <v>1</v>
      </c>
      <c r="C337" s="483">
        <v>4</v>
      </c>
      <c r="D337" s="483">
        <v>15</v>
      </c>
      <c r="E337" s="483">
        <v>25</v>
      </c>
      <c r="F337" s="483">
        <v>1</v>
      </c>
      <c r="G337" s="484"/>
      <c r="H337" s="483">
        <v>0</v>
      </c>
      <c r="I337" s="485">
        <v>8</v>
      </c>
      <c r="J337" s="486">
        <f t="shared" si="44"/>
        <v>54</v>
      </c>
    </row>
    <row r="338" spans="1:10">
      <c r="A338" s="487" t="s">
        <v>114</v>
      </c>
      <c r="B338" s="488">
        <v>0</v>
      </c>
      <c r="C338" s="488">
        <v>2</v>
      </c>
      <c r="D338" s="488">
        <v>8</v>
      </c>
      <c r="E338" s="488">
        <v>7</v>
      </c>
      <c r="F338" s="488">
        <v>1</v>
      </c>
      <c r="G338" s="489"/>
      <c r="H338" s="488">
        <v>0</v>
      </c>
      <c r="I338" s="490">
        <v>2</v>
      </c>
      <c r="J338" s="491">
        <f t="shared" si="44"/>
        <v>20</v>
      </c>
    </row>
    <row r="339" spans="1:10">
      <c r="A339" s="482" t="s">
        <v>610</v>
      </c>
      <c r="B339" s="483">
        <v>1</v>
      </c>
      <c r="C339" s="483">
        <v>2</v>
      </c>
      <c r="D339" s="483">
        <v>9</v>
      </c>
      <c r="E339" s="483">
        <v>17</v>
      </c>
      <c r="F339" s="483">
        <v>1</v>
      </c>
      <c r="G339" s="484"/>
      <c r="H339" s="483">
        <v>0</v>
      </c>
      <c r="I339" s="485">
        <v>7</v>
      </c>
      <c r="J339" s="486">
        <f t="shared" si="44"/>
        <v>37</v>
      </c>
    </row>
    <row r="340" spans="1:10">
      <c r="A340" s="487" t="s">
        <v>114</v>
      </c>
      <c r="B340" s="488">
        <v>0</v>
      </c>
      <c r="C340" s="488">
        <v>0</v>
      </c>
      <c r="D340" s="488">
        <v>4</v>
      </c>
      <c r="E340" s="488">
        <v>3</v>
      </c>
      <c r="F340" s="488">
        <v>1</v>
      </c>
      <c r="G340" s="489"/>
      <c r="H340" s="488">
        <v>0</v>
      </c>
      <c r="I340" s="490">
        <v>0</v>
      </c>
      <c r="J340" s="491">
        <f t="shared" si="44"/>
        <v>8</v>
      </c>
    </row>
    <row r="341" spans="1:10">
      <c r="A341" s="482" t="s">
        <v>609</v>
      </c>
      <c r="B341" s="483">
        <v>1</v>
      </c>
      <c r="C341" s="483">
        <v>3</v>
      </c>
      <c r="D341" s="483">
        <v>15</v>
      </c>
      <c r="E341" s="483">
        <v>30</v>
      </c>
      <c r="F341" s="483">
        <v>1</v>
      </c>
      <c r="G341" s="484"/>
      <c r="H341" s="483">
        <v>0</v>
      </c>
      <c r="I341" s="485">
        <v>13</v>
      </c>
      <c r="J341" s="486">
        <f t="shared" si="44"/>
        <v>63</v>
      </c>
    </row>
    <row r="342" spans="1:10">
      <c r="A342" s="487" t="s">
        <v>114</v>
      </c>
      <c r="B342" s="488">
        <v>0</v>
      </c>
      <c r="C342" s="488">
        <v>0</v>
      </c>
      <c r="D342" s="488">
        <v>2</v>
      </c>
      <c r="E342" s="488">
        <v>3</v>
      </c>
      <c r="F342" s="488">
        <v>0</v>
      </c>
      <c r="G342" s="489"/>
      <c r="H342" s="488">
        <v>0</v>
      </c>
      <c r="I342" s="490">
        <v>2</v>
      </c>
      <c r="J342" s="491">
        <f t="shared" si="44"/>
        <v>7</v>
      </c>
    </row>
    <row r="343" spans="1:10">
      <c r="A343" s="482" t="s">
        <v>607</v>
      </c>
      <c r="B343" s="483">
        <v>1</v>
      </c>
      <c r="C343" s="483">
        <v>4</v>
      </c>
      <c r="D343" s="483">
        <v>15</v>
      </c>
      <c r="E343" s="483">
        <v>24</v>
      </c>
      <c r="F343" s="483">
        <v>1</v>
      </c>
      <c r="G343" s="484"/>
      <c r="H343" s="483">
        <v>0</v>
      </c>
      <c r="I343" s="485">
        <v>6</v>
      </c>
      <c r="J343" s="486">
        <f t="shared" si="44"/>
        <v>51</v>
      </c>
    </row>
    <row r="344" spans="1:10">
      <c r="A344" s="487" t="s">
        <v>114</v>
      </c>
      <c r="B344" s="488">
        <v>1</v>
      </c>
      <c r="C344" s="488">
        <v>1</v>
      </c>
      <c r="D344" s="488">
        <v>4</v>
      </c>
      <c r="E344" s="488">
        <v>7</v>
      </c>
      <c r="F344" s="488">
        <v>0</v>
      </c>
      <c r="G344" s="489"/>
      <c r="H344" s="488">
        <v>0</v>
      </c>
      <c r="I344" s="490">
        <v>2</v>
      </c>
      <c r="J344" s="491">
        <f t="shared" si="44"/>
        <v>15</v>
      </c>
    </row>
    <row r="345" spans="1:10">
      <c r="A345" s="482" t="s">
        <v>605</v>
      </c>
      <c r="B345" s="483">
        <v>1</v>
      </c>
      <c r="C345" s="483">
        <v>4</v>
      </c>
      <c r="D345" s="483">
        <v>13</v>
      </c>
      <c r="E345" s="483">
        <v>32</v>
      </c>
      <c r="F345" s="483">
        <v>1</v>
      </c>
      <c r="G345" s="484"/>
      <c r="H345" s="483">
        <v>0</v>
      </c>
      <c r="I345" s="485">
        <v>8</v>
      </c>
      <c r="J345" s="486">
        <f t="shared" si="44"/>
        <v>59</v>
      </c>
    </row>
    <row r="346" spans="1:10" ht="15.75" thickBot="1">
      <c r="A346" s="487" t="s">
        <v>114</v>
      </c>
      <c r="B346" s="488">
        <v>0</v>
      </c>
      <c r="C346" s="488">
        <v>2</v>
      </c>
      <c r="D346" s="488">
        <v>3</v>
      </c>
      <c r="E346" s="488">
        <v>4</v>
      </c>
      <c r="F346" s="488">
        <v>0</v>
      </c>
      <c r="G346" s="489"/>
      <c r="H346" s="488">
        <v>0</v>
      </c>
      <c r="I346" s="490">
        <v>1</v>
      </c>
      <c r="J346" s="491">
        <f t="shared" si="44"/>
        <v>10</v>
      </c>
    </row>
    <row r="347" spans="1:10" ht="26.25">
      <c r="A347" s="492" t="s">
        <v>606</v>
      </c>
      <c r="B347" s="493">
        <v>1</v>
      </c>
      <c r="C347" s="493">
        <v>3</v>
      </c>
      <c r="D347" s="493">
        <v>9</v>
      </c>
      <c r="E347" s="493">
        <v>25</v>
      </c>
      <c r="F347" s="493">
        <v>1</v>
      </c>
      <c r="G347" s="474"/>
      <c r="H347" s="493">
        <v>0</v>
      </c>
      <c r="I347" s="493">
        <v>6</v>
      </c>
      <c r="J347" s="494">
        <f t="shared" si="44"/>
        <v>45</v>
      </c>
    </row>
    <row r="348" spans="1:10" ht="15.75" thickBot="1">
      <c r="A348" s="495" t="s">
        <v>114</v>
      </c>
      <c r="B348" s="113">
        <v>0</v>
      </c>
      <c r="C348" s="113">
        <v>0</v>
      </c>
      <c r="D348" s="113">
        <v>0</v>
      </c>
      <c r="E348" s="113">
        <v>2</v>
      </c>
      <c r="F348" s="113">
        <v>1</v>
      </c>
      <c r="G348" s="479"/>
      <c r="H348" s="113">
        <v>0</v>
      </c>
      <c r="I348" s="113">
        <v>0</v>
      </c>
      <c r="J348" s="496">
        <f t="shared" si="44"/>
        <v>3</v>
      </c>
    </row>
    <row r="349" spans="1:10">
      <c r="A349" s="492" t="s">
        <v>611</v>
      </c>
      <c r="B349" s="493">
        <v>1</v>
      </c>
      <c r="C349" s="493">
        <v>3</v>
      </c>
      <c r="D349" s="493">
        <v>9</v>
      </c>
      <c r="E349" s="493">
        <v>18</v>
      </c>
      <c r="F349" s="493">
        <v>1</v>
      </c>
      <c r="G349" s="474"/>
      <c r="H349" s="493">
        <v>0</v>
      </c>
      <c r="I349" s="493">
        <v>4</v>
      </c>
      <c r="J349" s="494">
        <f t="shared" si="44"/>
        <v>36</v>
      </c>
    </row>
    <row r="350" spans="1:10" ht="15.75" thickBot="1">
      <c r="A350" s="495" t="s">
        <v>114</v>
      </c>
      <c r="B350" s="113">
        <v>0</v>
      </c>
      <c r="C350" s="113">
        <v>3</v>
      </c>
      <c r="D350" s="113">
        <v>6</v>
      </c>
      <c r="E350" s="113">
        <v>8</v>
      </c>
      <c r="F350" s="113">
        <v>1</v>
      </c>
      <c r="G350" s="479"/>
      <c r="H350" s="113">
        <v>0</v>
      </c>
      <c r="I350" s="113">
        <v>3</v>
      </c>
      <c r="J350" s="496">
        <f t="shared" si="44"/>
        <v>21</v>
      </c>
    </row>
    <row r="351" spans="1:10">
      <c r="A351" s="497" t="s">
        <v>1570</v>
      </c>
      <c r="B351" s="560">
        <f t="shared" ref="B351:F352" si="45">SUM(B337,B339,B341,B343,B345,B347,B349)</f>
        <v>7</v>
      </c>
      <c r="C351" s="560">
        <f t="shared" si="45"/>
        <v>23</v>
      </c>
      <c r="D351" s="560">
        <f t="shared" si="45"/>
        <v>85</v>
      </c>
      <c r="E351" s="560">
        <f t="shared" si="45"/>
        <v>171</v>
      </c>
      <c r="F351" s="560">
        <f t="shared" si="45"/>
        <v>7</v>
      </c>
      <c r="G351" s="499"/>
      <c r="H351" s="557">
        <f t="shared" ref="H351:J352" si="46">SUM(H337,H339,H341,H343,H345,H347,H349)</f>
        <v>0</v>
      </c>
      <c r="I351" s="559">
        <f t="shared" si="46"/>
        <v>52</v>
      </c>
      <c r="J351" s="558">
        <f t="shared" si="46"/>
        <v>345</v>
      </c>
    </row>
    <row r="352" spans="1:10" ht="15.75" thickBot="1">
      <c r="A352" s="495" t="s">
        <v>114</v>
      </c>
      <c r="B352" s="502">
        <f t="shared" si="45"/>
        <v>1</v>
      </c>
      <c r="C352" s="502">
        <f t="shared" si="45"/>
        <v>8</v>
      </c>
      <c r="D352" s="502">
        <f t="shared" si="45"/>
        <v>27</v>
      </c>
      <c r="E352" s="502">
        <f t="shared" si="45"/>
        <v>34</v>
      </c>
      <c r="F352" s="502">
        <f t="shared" si="45"/>
        <v>4</v>
      </c>
      <c r="G352" s="479"/>
      <c r="H352" s="488">
        <f t="shared" si="46"/>
        <v>0</v>
      </c>
      <c r="I352" s="113">
        <f t="shared" si="46"/>
        <v>10</v>
      </c>
      <c r="J352" s="496">
        <f t="shared" si="46"/>
        <v>84</v>
      </c>
    </row>
    <row r="353" spans="1:10">
      <c r="A353" s="504" t="s">
        <v>1571</v>
      </c>
      <c r="B353" s="557">
        <f t="shared" ref="B353:J353" si="47">B351+B335</f>
        <v>8</v>
      </c>
      <c r="C353" s="557">
        <f t="shared" si="47"/>
        <v>27</v>
      </c>
      <c r="D353" s="557">
        <f t="shared" si="47"/>
        <v>124</v>
      </c>
      <c r="E353" s="557">
        <f t="shared" si="47"/>
        <v>209</v>
      </c>
      <c r="F353" s="557">
        <f t="shared" si="47"/>
        <v>8</v>
      </c>
      <c r="G353" s="557">
        <f t="shared" si="47"/>
        <v>11</v>
      </c>
      <c r="H353" s="557">
        <f t="shared" si="47"/>
        <v>0</v>
      </c>
      <c r="I353" s="557">
        <f t="shared" si="47"/>
        <v>54</v>
      </c>
      <c r="J353" s="556">
        <f t="shared" si="47"/>
        <v>441</v>
      </c>
    </row>
    <row r="354" spans="1:10" ht="15.75" thickBot="1">
      <c r="A354" s="477" t="s">
        <v>114</v>
      </c>
      <c r="B354" s="502">
        <f t="shared" ref="B354:J354" si="48">B352+B336</f>
        <v>1</v>
      </c>
      <c r="C354" s="502">
        <f t="shared" si="48"/>
        <v>10</v>
      </c>
      <c r="D354" s="502">
        <f t="shared" si="48"/>
        <v>41</v>
      </c>
      <c r="E354" s="502">
        <f t="shared" si="48"/>
        <v>41</v>
      </c>
      <c r="F354" s="502">
        <f t="shared" si="48"/>
        <v>4</v>
      </c>
      <c r="G354" s="502">
        <f t="shared" si="48"/>
        <v>1</v>
      </c>
      <c r="H354" s="502">
        <f t="shared" si="48"/>
        <v>0</v>
      </c>
      <c r="I354" s="502">
        <f t="shared" si="48"/>
        <v>11</v>
      </c>
      <c r="J354" s="496">
        <f t="shared" si="48"/>
        <v>109</v>
      </c>
    </row>
    <row r="355" spans="1:10" ht="15.75" thickBot="1"/>
    <row r="356" spans="1:10">
      <c r="A356" s="1222" t="s">
        <v>612</v>
      </c>
      <c r="B356" s="1131" t="s">
        <v>1559</v>
      </c>
      <c r="C356" s="1131" t="s">
        <v>1560</v>
      </c>
      <c r="D356" s="1219" t="s">
        <v>1561</v>
      </c>
      <c r="E356" s="1219" t="s">
        <v>1562</v>
      </c>
      <c r="F356" s="1219" t="s">
        <v>1563</v>
      </c>
      <c r="G356" s="1219" t="s">
        <v>1564</v>
      </c>
      <c r="H356" s="1191" t="s">
        <v>1565</v>
      </c>
      <c r="I356" s="1191" t="s">
        <v>1566</v>
      </c>
      <c r="J356" s="1220" t="s">
        <v>1567</v>
      </c>
    </row>
    <row r="357" spans="1:10" ht="39.950000000000003" customHeight="1" thickBot="1">
      <c r="A357" s="1223"/>
      <c r="B357" s="1145"/>
      <c r="C357" s="1145"/>
      <c r="D357" s="1192"/>
      <c r="E357" s="1192"/>
      <c r="F357" s="1192"/>
      <c r="G357" s="1192"/>
      <c r="H357" s="1192"/>
      <c r="I357" s="1192"/>
      <c r="J357" s="1221"/>
    </row>
    <row r="358" spans="1:10">
      <c r="A358" s="472" t="s">
        <v>612</v>
      </c>
      <c r="B358" s="473">
        <v>1</v>
      </c>
      <c r="C358" s="473">
        <v>6</v>
      </c>
      <c r="D358" s="473">
        <v>24</v>
      </c>
      <c r="E358" s="473">
        <v>36</v>
      </c>
      <c r="F358" s="473">
        <v>1</v>
      </c>
      <c r="G358" s="473">
        <v>15</v>
      </c>
      <c r="H358" s="474"/>
      <c r="I358" s="475"/>
      <c r="J358" s="476">
        <f t="shared" ref="J358:J375" si="49">SUM(B358:I358)</f>
        <v>83</v>
      </c>
    </row>
    <row r="359" spans="1:10" ht="15.75" thickBot="1">
      <c r="A359" s="477" t="s">
        <v>114</v>
      </c>
      <c r="B359" s="478">
        <v>0</v>
      </c>
      <c r="C359" s="478">
        <v>2</v>
      </c>
      <c r="D359" s="478">
        <v>9</v>
      </c>
      <c r="E359" s="478">
        <v>8</v>
      </c>
      <c r="F359" s="478">
        <v>0</v>
      </c>
      <c r="G359" s="478">
        <v>3</v>
      </c>
      <c r="H359" s="479"/>
      <c r="I359" s="480"/>
      <c r="J359" s="481">
        <f t="shared" si="49"/>
        <v>22</v>
      </c>
    </row>
    <row r="360" spans="1:10">
      <c r="A360" s="1108" t="s">
        <v>567</v>
      </c>
      <c r="B360" s="483">
        <v>1</v>
      </c>
      <c r="C360" s="483">
        <v>6</v>
      </c>
      <c r="D360" s="483">
        <v>36</v>
      </c>
      <c r="E360" s="483">
        <v>49</v>
      </c>
      <c r="F360" s="483">
        <v>1</v>
      </c>
      <c r="G360" s="484"/>
      <c r="H360" s="483"/>
      <c r="I360" s="485">
        <v>51</v>
      </c>
      <c r="J360" s="486">
        <f t="shared" si="49"/>
        <v>144</v>
      </c>
    </row>
    <row r="361" spans="1:10" ht="15.75" thickBot="1">
      <c r="A361" s="1109" t="s">
        <v>114</v>
      </c>
      <c r="B361" s="488">
        <v>0</v>
      </c>
      <c r="C361" s="488">
        <v>2</v>
      </c>
      <c r="D361" s="488">
        <v>7</v>
      </c>
      <c r="E361" s="488">
        <v>5</v>
      </c>
      <c r="F361" s="488">
        <v>1</v>
      </c>
      <c r="G361" s="489"/>
      <c r="H361" s="488"/>
      <c r="I361" s="490">
        <v>10</v>
      </c>
      <c r="J361" s="491">
        <f t="shared" si="49"/>
        <v>25</v>
      </c>
    </row>
    <row r="362" spans="1:10">
      <c r="A362" s="482" t="s">
        <v>613</v>
      </c>
      <c r="B362" s="493">
        <v>1</v>
      </c>
      <c r="C362" s="493">
        <v>3</v>
      </c>
      <c r="D362" s="493">
        <v>11</v>
      </c>
      <c r="E362" s="493">
        <v>15</v>
      </c>
      <c r="F362" s="493">
        <v>1</v>
      </c>
      <c r="G362" s="474"/>
      <c r="H362" s="493"/>
      <c r="I362" s="493">
        <v>8</v>
      </c>
      <c r="J362" s="494">
        <f t="shared" si="49"/>
        <v>39</v>
      </c>
    </row>
    <row r="363" spans="1:10" ht="15.75" thickBot="1">
      <c r="A363" s="1109" t="s">
        <v>114</v>
      </c>
      <c r="B363" s="113">
        <v>0</v>
      </c>
      <c r="C363" s="113">
        <v>2</v>
      </c>
      <c r="D363" s="113">
        <v>9</v>
      </c>
      <c r="E363" s="113">
        <v>8</v>
      </c>
      <c r="F363" s="113">
        <v>1</v>
      </c>
      <c r="G363" s="479"/>
      <c r="H363" s="113"/>
      <c r="I363" s="113">
        <v>2</v>
      </c>
      <c r="J363" s="496">
        <f t="shared" si="49"/>
        <v>22</v>
      </c>
    </row>
    <row r="364" spans="1:10">
      <c r="A364" s="1108" t="s">
        <v>1606</v>
      </c>
      <c r="B364" s="483">
        <v>1</v>
      </c>
      <c r="C364" s="483">
        <v>6</v>
      </c>
      <c r="D364" s="483">
        <v>21</v>
      </c>
      <c r="E364" s="483">
        <v>24</v>
      </c>
      <c r="F364" s="483">
        <v>1</v>
      </c>
      <c r="G364" s="484"/>
      <c r="H364" s="483"/>
      <c r="I364" s="485">
        <v>23</v>
      </c>
      <c r="J364" s="486">
        <f t="shared" si="49"/>
        <v>76</v>
      </c>
    </row>
    <row r="365" spans="1:10" ht="15.75" thickBot="1">
      <c r="A365" s="1109" t="s">
        <v>114</v>
      </c>
      <c r="B365" s="488">
        <v>0</v>
      </c>
      <c r="C365" s="488">
        <v>1</v>
      </c>
      <c r="D365" s="488">
        <v>5</v>
      </c>
      <c r="E365" s="488">
        <v>6</v>
      </c>
      <c r="F365" s="488">
        <v>1</v>
      </c>
      <c r="G365" s="489"/>
      <c r="H365" s="488"/>
      <c r="I365" s="490">
        <v>7</v>
      </c>
      <c r="J365" s="491">
        <f t="shared" si="49"/>
        <v>20</v>
      </c>
    </row>
    <row r="366" spans="1:10">
      <c r="A366" s="482" t="s">
        <v>553</v>
      </c>
      <c r="B366" s="493">
        <v>1</v>
      </c>
      <c r="C366" s="493">
        <v>4</v>
      </c>
      <c r="D366" s="493">
        <v>21</v>
      </c>
      <c r="E366" s="493">
        <v>42</v>
      </c>
      <c r="F366" s="493">
        <v>1</v>
      </c>
      <c r="G366" s="474"/>
      <c r="H366" s="493"/>
      <c r="I366" s="493">
        <v>24</v>
      </c>
      <c r="J366" s="494">
        <f t="shared" si="49"/>
        <v>93</v>
      </c>
    </row>
    <row r="367" spans="1:10" ht="15.75" thickBot="1">
      <c r="A367" s="1109" t="s">
        <v>114</v>
      </c>
      <c r="B367" s="113">
        <v>0</v>
      </c>
      <c r="C367" s="113">
        <v>0</v>
      </c>
      <c r="D367" s="113">
        <v>2</v>
      </c>
      <c r="E367" s="113">
        <v>4</v>
      </c>
      <c r="F367" s="113">
        <v>1</v>
      </c>
      <c r="G367" s="479"/>
      <c r="H367" s="113"/>
      <c r="I367" s="113">
        <v>1</v>
      </c>
      <c r="J367" s="496">
        <f t="shared" si="49"/>
        <v>8</v>
      </c>
    </row>
    <row r="368" spans="1:10">
      <c r="A368" s="1108" t="s">
        <v>568</v>
      </c>
      <c r="B368" s="483">
        <v>1</v>
      </c>
      <c r="C368" s="483">
        <v>5</v>
      </c>
      <c r="D368" s="483">
        <v>15</v>
      </c>
      <c r="E368" s="483">
        <v>33</v>
      </c>
      <c r="F368" s="483">
        <v>1</v>
      </c>
      <c r="G368" s="484"/>
      <c r="H368" s="483"/>
      <c r="I368" s="485">
        <v>8</v>
      </c>
      <c r="J368" s="486">
        <f t="shared" si="49"/>
        <v>63</v>
      </c>
    </row>
    <row r="369" spans="1:10" ht="15.75" thickBot="1">
      <c r="A369" s="1109" t="s">
        <v>114</v>
      </c>
      <c r="B369" s="488">
        <v>1</v>
      </c>
      <c r="C369" s="488">
        <v>3</v>
      </c>
      <c r="D369" s="488">
        <v>5</v>
      </c>
      <c r="E369" s="488">
        <v>9</v>
      </c>
      <c r="F369" s="488">
        <v>0</v>
      </c>
      <c r="G369" s="489"/>
      <c r="H369" s="488"/>
      <c r="I369" s="490">
        <v>4</v>
      </c>
      <c r="J369" s="491">
        <f t="shared" si="49"/>
        <v>22</v>
      </c>
    </row>
    <row r="370" spans="1:10" ht="26.25">
      <c r="A370" s="482" t="s">
        <v>614</v>
      </c>
      <c r="B370" s="493">
        <v>1</v>
      </c>
      <c r="C370" s="493">
        <v>4</v>
      </c>
      <c r="D370" s="493">
        <v>12</v>
      </c>
      <c r="E370" s="493">
        <v>20</v>
      </c>
      <c r="F370" s="493">
        <v>1</v>
      </c>
      <c r="G370" s="474"/>
      <c r="H370" s="493"/>
      <c r="I370" s="493">
        <v>12</v>
      </c>
      <c r="J370" s="494">
        <f t="shared" si="49"/>
        <v>50</v>
      </c>
    </row>
    <row r="371" spans="1:10" ht="15.75" thickBot="1">
      <c r="A371" s="1109" t="s">
        <v>114</v>
      </c>
      <c r="B371" s="113">
        <v>0</v>
      </c>
      <c r="C371" s="113">
        <v>1</v>
      </c>
      <c r="D371" s="113">
        <v>3</v>
      </c>
      <c r="E371" s="113">
        <v>2</v>
      </c>
      <c r="F371" s="113">
        <v>0</v>
      </c>
      <c r="G371" s="479"/>
      <c r="H371" s="113"/>
      <c r="I371" s="113">
        <v>2</v>
      </c>
      <c r="J371" s="496">
        <f t="shared" si="49"/>
        <v>8</v>
      </c>
    </row>
    <row r="372" spans="1:10">
      <c r="A372" s="1108" t="s">
        <v>552</v>
      </c>
      <c r="B372" s="483">
        <v>1</v>
      </c>
      <c r="C372" s="483">
        <v>5</v>
      </c>
      <c r="D372" s="483">
        <v>21</v>
      </c>
      <c r="E372" s="483">
        <v>21</v>
      </c>
      <c r="F372" s="483">
        <v>1</v>
      </c>
      <c r="G372" s="484"/>
      <c r="H372" s="483"/>
      <c r="I372" s="485">
        <v>16</v>
      </c>
      <c r="J372" s="486">
        <f t="shared" si="49"/>
        <v>65</v>
      </c>
    </row>
    <row r="373" spans="1:10" ht="15.75" thickBot="1">
      <c r="A373" s="1109" t="s">
        <v>114</v>
      </c>
      <c r="B373" s="488">
        <v>0</v>
      </c>
      <c r="C373" s="488">
        <v>2</v>
      </c>
      <c r="D373" s="488">
        <v>10</v>
      </c>
      <c r="E373" s="488">
        <v>9</v>
      </c>
      <c r="F373" s="488">
        <v>0</v>
      </c>
      <c r="G373" s="489"/>
      <c r="H373" s="488"/>
      <c r="I373" s="490">
        <v>8</v>
      </c>
      <c r="J373" s="491">
        <f t="shared" si="49"/>
        <v>29</v>
      </c>
    </row>
    <row r="374" spans="1:10">
      <c r="A374" s="482" t="s">
        <v>615</v>
      </c>
      <c r="B374" s="493">
        <v>1</v>
      </c>
      <c r="C374" s="493">
        <v>5</v>
      </c>
      <c r="D374" s="493">
        <v>15</v>
      </c>
      <c r="E374" s="493">
        <v>24</v>
      </c>
      <c r="F374" s="493">
        <v>1</v>
      </c>
      <c r="G374" s="474"/>
      <c r="H374" s="493"/>
      <c r="I374" s="493">
        <v>8</v>
      </c>
      <c r="J374" s="494">
        <f t="shared" si="49"/>
        <v>54</v>
      </c>
    </row>
    <row r="375" spans="1:10" ht="15.75" thickBot="1">
      <c r="A375" s="495" t="s">
        <v>114</v>
      </c>
      <c r="B375" s="113">
        <v>0</v>
      </c>
      <c r="C375" s="113">
        <v>2</v>
      </c>
      <c r="D375" s="113">
        <v>2</v>
      </c>
      <c r="E375" s="113">
        <v>4</v>
      </c>
      <c r="F375" s="113">
        <v>0</v>
      </c>
      <c r="G375" s="479"/>
      <c r="H375" s="113"/>
      <c r="I375" s="113">
        <v>1</v>
      </c>
      <c r="J375" s="496">
        <f t="shared" si="49"/>
        <v>9</v>
      </c>
    </row>
    <row r="376" spans="1:10">
      <c r="A376" s="497" t="s">
        <v>1570</v>
      </c>
      <c r="B376" s="498">
        <f t="shared" ref="B376:F377" si="50">SUM(B360,B362,B364,B366,B368,B370,B372,B374)</f>
        <v>8</v>
      </c>
      <c r="C376" s="498">
        <f t="shared" si="50"/>
        <v>38</v>
      </c>
      <c r="D376" s="498">
        <f t="shared" si="50"/>
        <v>152</v>
      </c>
      <c r="E376" s="498">
        <f t="shared" si="50"/>
        <v>228</v>
      </c>
      <c r="F376" s="498">
        <f t="shared" si="50"/>
        <v>8</v>
      </c>
      <c r="G376" s="555"/>
      <c r="H376" s="498">
        <f t="shared" ref="H376:J377" si="51">SUM(H360,H362,H364,H366,H368,H370,H372,H374)</f>
        <v>0</v>
      </c>
      <c r="I376" s="498">
        <f t="shared" si="51"/>
        <v>150</v>
      </c>
      <c r="J376" s="498">
        <f t="shared" si="51"/>
        <v>584</v>
      </c>
    </row>
    <row r="377" spans="1:10" ht="15.75" thickBot="1">
      <c r="A377" s="495" t="s">
        <v>114</v>
      </c>
      <c r="B377" s="502">
        <f t="shared" si="50"/>
        <v>1</v>
      </c>
      <c r="C377" s="502">
        <f t="shared" si="50"/>
        <v>13</v>
      </c>
      <c r="D377" s="502">
        <f t="shared" si="50"/>
        <v>43</v>
      </c>
      <c r="E377" s="502">
        <f t="shared" si="50"/>
        <v>47</v>
      </c>
      <c r="F377" s="502">
        <f t="shared" si="50"/>
        <v>4</v>
      </c>
      <c r="G377" s="530"/>
      <c r="H377" s="502">
        <f t="shared" si="51"/>
        <v>0</v>
      </c>
      <c r="I377" s="502">
        <f t="shared" si="51"/>
        <v>35</v>
      </c>
      <c r="J377" s="502">
        <f t="shared" si="51"/>
        <v>143</v>
      </c>
    </row>
    <row r="378" spans="1:10">
      <c r="A378" s="504" t="s">
        <v>1571</v>
      </c>
      <c r="B378" s="505">
        <f t="shared" ref="B378:J378" si="52">B376+B358</f>
        <v>9</v>
      </c>
      <c r="C378" s="505">
        <f t="shared" si="52"/>
        <v>44</v>
      </c>
      <c r="D378" s="505">
        <f t="shared" si="52"/>
        <v>176</v>
      </c>
      <c r="E378" s="505">
        <f t="shared" si="52"/>
        <v>264</v>
      </c>
      <c r="F378" s="505">
        <f t="shared" si="52"/>
        <v>9</v>
      </c>
      <c r="G378" s="505">
        <f t="shared" si="52"/>
        <v>15</v>
      </c>
      <c r="H378" s="505">
        <f t="shared" si="52"/>
        <v>0</v>
      </c>
      <c r="I378" s="505">
        <f t="shared" si="52"/>
        <v>150</v>
      </c>
      <c r="J378" s="506">
        <f t="shared" si="52"/>
        <v>667</v>
      </c>
    </row>
    <row r="379" spans="1:10" ht="15.75" thickBot="1">
      <c r="A379" s="477" t="s">
        <v>114</v>
      </c>
      <c r="B379" s="502">
        <f t="shared" ref="B379:J379" si="53">B377+B359</f>
        <v>1</v>
      </c>
      <c r="C379" s="502">
        <f t="shared" si="53"/>
        <v>15</v>
      </c>
      <c r="D379" s="502">
        <f t="shared" si="53"/>
        <v>52</v>
      </c>
      <c r="E379" s="502">
        <f t="shared" si="53"/>
        <v>55</v>
      </c>
      <c r="F379" s="502">
        <f t="shared" si="53"/>
        <v>4</v>
      </c>
      <c r="G379" s="502">
        <f t="shared" si="53"/>
        <v>3</v>
      </c>
      <c r="H379" s="502">
        <f t="shared" si="53"/>
        <v>0</v>
      </c>
      <c r="I379" s="502">
        <f t="shared" si="53"/>
        <v>35</v>
      </c>
      <c r="J379" s="496">
        <f t="shared" si="53"/>
        <v>165</v>
      </c>
    </row>
    <row r="380" spans="1:10" ht="15.75" thickBot="1"/>
    <row r="381" spans="1:10">
      <c r="A381" s="1222" t="s">
        <v>1550</v>
      </c>
      <c r="B381" s="1131" t="s">
        <v>1559</v>
      </c>
      <c r="C381" s="1131" t="s">
        <v>1560</v>
      </c>
      <c r="D381" s="1219" t="s">
        <v>1561</v>
      </c>
      <c r="E381" s="1219" t="s">
        <v>1562</v>
      </c>
      <c r="F381" s="1219" t="s">
        <v>1605</v>
      </c>
      <c r="G381" s="1219" t="s">
        <v>1564</v>
      </c>
      <c r="H381" s="1191" t="s">
        <v>1565</v>
      </c>
      <c r="I381" s="1191" t="s">
        <v>1566</v>
      </c>
      <c r="J381" s="1220" t="s">
        <v>1604</v>
      </c>
    </row>
    <row r="382" spans="1:10" ht="39.950000000000003" customHeight="1" thickBot="1">
      <c r="A382" s="1223"/>
      <c r="B382" s="1145"/>
      <c r="C382" s="1145"/>
      <c r="D382" s="1192"/>
      <c r="E382" s="1192"/>
      <c r="F382" s="1192"/>
      <c r="G382" s="1192"/>
      <c r="H382" s="1192"/>
      <c r="I382" s="1192"/>
      <c r="J382" s="1221"/>
    </row>
    <row r="383" spans="1:10">
      <c r="A383" s="472" t="s">
        <v>1550</v>
      </c>
      <c r="B383" s="473">
        <v>1</v>
      </c>
      <c r="C383" s="473">
        <v>5</v>
      </c>
      <c r="D383" s="473">
        <v>24</v>
      </c>
      <c r="E383" s="473">
        <v>35</v>
      </c>
      <c r="F383" s="473">
        <v>1</v>
      </c>
      <c r="G383" s="473">
        <v>9</v>
      </c>
      <c r="H383" s="474"/>
      <c r="I383" s="475">
        <v>2</v>
      </c>
      <c r="J383" s="476">
        <f t="shared" ref="J383:J396" si="54">SUM(B383:I383)</f>
        <v>77</v>
      </c>
    </row>
    <row r="384" spans="1:10" ht="15.75" thickBot="1">
      <c r="A384" s="477" t="s">
        <v>114</v>
      </c>
      <c r="B384" s="478"/>
      <c r="C384" s="478">
        <v>1</v>
      </c>
      <c r="D384" s="478">
        <v>7</v>
      </c>
      <c r="E384" s="478">
        <v>8</v>
      </c>
      <c r="F384" s="478"/>
      <c r="G384" s="478">
        <v>5</v>
      </c>
      <c r="H384" s="479"/>
      <c r="I384" s="480"/>
      <c r="J384" s="481">
        <f t="shared" si="54"/>
        <v>21</v>
      </c>
    </row>
    <row r="385" spans="1:10">
      <c r="A385" s="482" t="s">
        <v>617</v>
      </c>
      <c r="B385" s="483">
        <v>1</v>
      </c>
      <c r="C385" s="483">
        <v>4</v>
      </c>
      <c r="D385" s="483">
        <v>6</v>
      </c>
      <c r="E385" s="483">
        <v>33</v>
      </c>
      <c r="F385" s="483">
        <v>1</v>
      </c>
      <c r="G385" s="484"/>
      <c r="H385" s="483">
        <v>9</v>
      </c>
      <c r="I385" s="485"/>
      <c r="J385" s="486">
        <f t="shared" si="54"/>
        <v>54</v>
      </c>
    </row>
    <row r="386" spans="1:10">
      <c r="A386" s="487" t="s">
        <v>114</v>
      </c>
      <c r="B386" s="488"/>
      <c r="C386" s="488">
        <v>2</v>
      </c>
      <c r="D386" s="488">
        <v>2</v>
      </c>
      <c r="E386" s="488">
        <v>8</v>
      </c>
      <c r="F386" s="488">
        <v>1</v>
      </c>
      <c r="G386" s="489"/>
      <c r="H386" s="488">
        <v>1</v>
      </c>
      <c r="I386" s="490"/>
      <c r="J386" s="491">
        <f t="shared" si="54"/>
        <v>14</v>
      </c>
    </row>
    <row r="387" spans="1:10" ht="26.25">
      <c r="A387" s="482" t="s">
        <v>618</v>
      </c>
      <c r="B387" s="483">
        <v>1</v>
      </c>
      <c r="C387" s="483">
        <v>5</v>
      </c>
      <c r="D387" s="483">
        <v>7</v>
      </c>
      <c r="E387" s="483">
        <v>31</v>
      </c>
      <c r="F387" s="483">
        <v>1</v>
      </c>
      <c r="G387" s="484"/>
      <c r="H387" s="483">
        <v>6</v>
      </c>
      <c r="I387" s="485"/>
      <c r="J387" s="486">
        <f t="shared" si="54"/>
        <v>51</v>
      </c>
    </row>
    <row r="388" spans="1:10">
      <c r="A388" s="487" t="s">
        <v>114</v>
      </c>
      <c r="B388" s="488"/>
      <c r="C388" s="488"/>
      <c r="D388" s="488">
        <v>4</v>
      </c>
      <c r="E388" s="488">
        <v>5</v>
      </c>
      <c r="F388" s="488">
        <v>1</v>
      </c>
      <c r="G388" s="489"/>
      <c r="H388" s="488">
        <v>5</v>
      </c>
      <c r="I388" s="490"/>
      <c r="J388" s="491">
        <f t="shared" si="54"/>
        <v>15</v>
      </c>
    </row>
    <row r="389" spans="1:10" ht="26.25">
      <c r="A389" s="482" t="s">
        <v>619</v>
      </c>
      <c r="B389" s="483">
        <v>1</v>
      </c>
      <c r="C389" s="483">
        <v>5</v>
      </c>
      <c r="D389" s="483">
        <v>6</v>
      </c>
      <c r="E389" s="483">
        <v>27</v>
      </c>
      <c r="F389" s="483">
        <v>1</v>
      </c>
      <c r="G389" s="484"/>
      <c r="H389" s="483">
        <v>7</v>
      </c>
      <c r="I389" s="485"/>
      <c r="J389" s="486">
        <f t="shared" si="54"/>
        <v>47</v>
      </c>
    </row>
    <row r="390" spans="1:10">
      <c r="A390" s="487" t="s">
        <v>114</v>
      </c>
      <c r="B390" s="488">
        <v>1</v>
      </c>
      <c r="C390" s="488">
        <v>4</v>
      </c>
      <c r="D390" s="488">
        <v>2</v>
      </c>
      <c r="E390" s="488">
        <v>11</v>
      </c>
      <c r="F390" s="488">
        <v>1</v>
      </c>
      <c r="G390" s="489"/>
      <c r="H390" s="488">
        <v>0</v>
      </c>
      <c r="I390" s="490"/>
      <c r="J390" s="491">
        <f t="shared" si="54"/>
        <v>19</v>
      </c>
    </row>
    <row r="391" spans="1:10">
      <c r="A391" s="482" t="s">
        <v>620</v>
      </c>
      <c r="B391" s="483">
        <v>1</v>
      </c>
      <c r="C391" s="483">
        <v>4</v>
      </c>
      <c r="D391" s="483">
        <v>6</v>
      </c>
      <c r="E391" s="483">
        <v>28</v>
      </c>
      <c r="F391" s="483">
        <v>1</v>
      </c>
      <c r="G391" s="484"/>
      <c r="H391" s="483">
        <v>13</v>
      </c>
      <c r="I391" s="485"/>
      <c r="J391" s="486">
        <f t="shared" si="54"/>
        <v>53</v>
      </c>
    </row>
    <row r="392" spans="1:10" ht="15.75" thickBot="1">
      <c r="A392" s="487" t="s">
        <v>114</v>
      </c>
      <c r="B392" s="488"/>
      <c r="C392" s="488"/>
      <c r="D392" s="488"/>
      <c r="E392" s="488">
        <v>1</v>
      </c>
      <c r="F392" s="488">
        <v>1</v>
      </c>
      <c r="G392" s="489"/>
      <c r="H392" s="488">
        <v>2</v>
      </c>
      <c r="I392" s="490"/>
      <c r="J392" s="491">
        <f t="shared" si="54"/>
        <v>4</v>
      </c>
    </row>
    <row r="393" spans="1:10">
      <c r="A393" s="492" t="s">
        <v>604</v>
      </c>
      <c r="B393" s="493">
        <v>1</v>
      </c>
      <c r="C393" s="493">
        <v>3</v>
      </c>
      <c r="D393" s="493">
        <v>6</v>
      </c>
      <c r="E393" s="493">
        <v>23</v>
      </c>
      <c r="F393" s="493">
        <v>1</v>
      </c>
      <c r="G393" s="474"/>
      <c r="H393" s="493">
        <v>4</v>
      </c>
      <c r="I393" s="493"/>
      <c r="J393" s="494">
        <f t="shared" si="54"/>
        <v>38</v>
      </c>
    </row>
    <row r="394" spans="1:10" ht="15.75" thickBot="1">
      <c r="A394" s="495" t="s">
        <v>114</v>
      </c>
      <c r="B394" s="113">
        <v>1</v>
      </c>
      <c r="C394" s="113">
        <v>2</v>
      </c>
      <c r="D394" s="113"/>
      <c r="E394" s="113">
        <v>14</v>
      </c>
      <c r="F394" s="113"/>
      <c r="G394" s="479"/>
      <c r="H394" s="113">
        <v>1</v>
      </c>
      <c r="I394" s="113"/>
      <c r="J394" s="496">
        <f t="shared" si="54"/>
        <v>18</v>
      </c>
    </row>
    <row r="395" spans="1:10" ht="26.25">
      <c r="A395" s="482" t="s">
        <v>621</v>
      </c>
      <c r="B395" s="483">
        <v>1</v>
      </c>
      <c r="C395" s="483">
        <v>3</v>
      </c>
      <c r="D395" s="483">
        <v>6</v>
      </c>
      <c r="E395" s="483">
        <v>22</v>
      </c>
      <c r="F395" s="483">
        <v>1</v>
      </c>
      <c r="G395" s="484"/>
      <c r="H395" s="483">
        <v>8</v>
      </c>
      <c r="I395" s="485"/>
      <c r="J395" s="486">
        <f t="shared" si="54"/>
        <v>41</v>
      </c>
    </row>
    <row r="396" spans="1:10">
      <c r="A396" s="487" t="s">
        <v>114</v>
      </c>
      <c r="B396" s="488"/>
      <c r="C396" s="488">
        <v>2</v>
      </c>
      <c r="D396" s="488"/>
      <c r="E396" s="488">
        <v>1</v>
      </c>
      <c r="F396" s="488">
        <v>1</v>
      </c>
      <c r="G396" s="489"/>
      <c r="H396" s="488">
        <v>5</v>
      </c>
      <c r="I396" s="490"/>
      <c r="J396" s="491">
        <f t="shared" si="54"/>
        <v>9</v>
      </c>
    </row>
    <row r="397" spans="1:10">
      <c r="A397" s="497" t="s">
        <v>1586</v>
      </c>
      <c r="B397" s="498">
        <f t="shared" ref="B397:F398" si="55">SUM(B385+B387+B389+B391+B393+B395)</f>
        <v>6</v>
      </c>
      <c r="C397" s="498">
        <f t="shared" si="55"/>
        <v>24</v>
      </c>
      <c r="D397" s="498">
        <f t="shared" si="55"/>
        <v>37</v>
      </c>
      <c r="E397" s="498">
        <f t="shared" si="55"/>
        <v>164</v>
      </c>
      <c r="F397" s="498">
        <f t="shared" si="55"/>
        <v>6</v>
      </c>
      <c r="G397" s="499"/>
      <c r="H397" s="498">
        <v>47</v>
      </c>
      <c r="I397" s="500">
        <f>SUM(I385,I395)</f>
        <v>0</v>
      </c>
      <c r="J397" s="501">
        <f>SUM(J385+J387+J389+J391+J393+J395)</f>
        <v>284</v>
      </c>
    </row>
    <row r="398" spans="1:10" ht="15.75" thickBot="1">
      <c r="A398" s="495" t="s">
        <v>114</v>
      </c>
      <c r="B398" s="502">
        <f t="shared" si="55"/>
        <v>2</v>
      </c>
      <c r="C398" s="502">
        <f t="shared" si="55"/>
        <v>10</v>
      </c>
      <c r="D398" s="502">
        <f t="shared" si="55"/>
        <v>8</v>
      </c>
      <c r="E398" s="502">
        <f t="shared" si="55"/>
        <v>40</v>
      </c>
      <c r="F398" s="502">
        <f t="shared" si="55"/>
        <v>5</v>
      </c>
      <c r="G398" s="502">
        <f>SUM(G386,G396)</f>
        <v>0</v>
      </c>
      <c r="H398" s="502">
        <v>14</v>
      </c>
      <c r="I398" s="503">
        <f>SUM(I386,I396)</f>
        <v>0</v>
      </c>
      <c r="J398" s="496">
        <f>SUM(J386+J388+J390+J392+J394+J396)</f>
        <v>79</v>
      </c>
    </row>
    <row r="399" spans="1:10">
      <c r="A399" s="504" t="s">
        <v>1603</v>
      </c>
      <c r="B399" s="505">
        <f t="shared" ref="B399:J399" si="56">B397+B383</f>
        <v>7</v>
      </c>
      <c r="C399" s="505">
        <f t="shared" si="56"/>
        <v>29</v>
      </c>
      <c r="D399" s="505">
        <f t="shared" si="56"/>
        <v>61</v>
      </c>
      <c r="E399" s="505">
        <f t="shared" si="56"/>
        <v>199</v>
      </c>
      <c r="F399" s="505">
        <f t="shared" si="56"/>
        <v>7</v>
      </c>
      <c r="G399" s="505">
        <f t="shared" si="56"/>
        <v>9</v>
      </c>
      <c r="H399" s="505">
        <f t="shared" si="56"/>
        <v>47</v>
      </c>
      <c r="I399" s="505">
        <f t="shared" si="56"/>
        <v>2</v>
      </c>
      <c r="J399" s="506">
        <f t="shared" si="56"/>
        <v>361</v>
      </c>
    </row>
    <row r="400" spans="1:10" ht="15.75" thickBot="1">
      <c r="A400" s="477" t="s">
        <v>114</v>
      </c>
      <c r="B400" s="502">
        <f t="shared" ref="B400:J400" si="57">B398+B384</f>
        <v>2</v>
      </c>
      <c r="C400" s="502">
        <f t="shared" si="57"/>
        <v>11</v>
      </c>
      <c r="D400" s="502">
        <f t="shared" si="57"/>
        <v>15</v>
      </c>
      <c r="E400" s="502">
        <f t="shared" si="57"/>
        <v>48</v>
      </c>
      <c r="F400" s="502">
        <f t="shared" si="57"/>
        <v>5</v>
      </c>
      <c r="G400" s="502">
        <f t="shared" si="57"/>
        <v>5</v>
      </c>
      <c r="H400" s="502">
        <f t="shared" si="57"/>
        <v>14</v>
      </c>
      <c r="I400" s="502">
        <f t="shared" si="57"/>
        <v>0</v>
      </c>
      <c r="J400" s="496">
        <f t="shared" si="57"/>
        <v>100</v>
      </c>
    </row>
    <row r="401" spans="1:10" ht="15.75" thickBot="1"/>
    <row r="402" spans="1:10">
      <c r="A402" s="1222" t="s">
        <v>623</v>
      </c>
      <c r="B402" s="1131" t="s">
        <v>1559</v>
      </c>
      <c r="C402" s="1131" t="s">
        <v>1560</v>
      </c>
      <c r="D402" s="1219" t="s">
        <v>1561</v>
      </c>
      <c r="E402" s="1219" t="s">
        <v>1562</v>
      </c>
      <c r="F402" s="1219" t="s">
        <v>1563</v>
      </c>
      <c r="G402" s="1219" t="s">
        <v>1564</v>
      </c>
      <c r="H402" s="1191" t="s">
        <v>1565</v>
      </c>
      <c r="I402" s="1191" t="s">
        <v>1566</v>
      </c>
      <c r="J402" s="1220" t="s">
        <v>1567</v>
      </c>
    </row>
    <row r="403" spans="1:10" ht="39.950000000000003" customHeight="1" thickBot="1">
      <c r="A403" s="1223"/>
      <c r="B403" s="1145"/>
      <c r="C403" s="1145"/>
      <c r="D403" s="1192"/>
      <c r="E403" s="1192"/>
      <c r="F403" s="1192"/>
      <c r="G403" s="1192"/>
      <c r="H403" s="1192"/>
      <c r="I403" s="1192"/>
      <c r="J403" s="1221"/>
    </row>
    <row r="404" spans="1:10">
      <c r="A404" s="472" t="s">
        <v>1602</v>
      </c>
      <c r="B404" s="473">
        <v>1</v>
      </c>
      <c r="C404" s="473">
        <v>3</v>
      </c>
      <c r="D404" s="473">
        <v>33</v>
      </c>
      <c r="E404" s="473">
        <v>47</v>
      </c>
      <c r="F404" s="473">
        <v>1</v>
      </c>
      <c r="G404" s="473">
        <v>12</v>
      </c>
      <c r="H404" s="474"/>
      <c r="I404" s="509">
        <v>0</v>
      </c>
      <c r="J404" s="476">
        <f t="shared" ref="J404:J421" si="58">SUM(B404:I404)</f>
        <v>97</v>
      </c>
    </row>
    <row r="405" spans="1:10" ht="15.75" thickBot="1">
      <c r="A405" s="477" t="s">
        <v>114</v>
      </c>
      <c r="B405" s="478">
        <v>0</v>
      </c>
      <c r="C405" s="478">
        <v>1</v>
      </c>
      <c r="D405" s="478">
        <v>9</v>
      </c>
      <c r="E405" s="478">
        <v>8</v>
      </c>
      <c r="F405" s="478">
        <v>1</v>
      </c>
      <c r="G405" s="478">
        <v>0</v>
      </c>
      <c r="H405" s="479"/>
      <c r="I405" s="554">
        <v>0</v>
      </c>
      <c r="J405" s="481">
        <f t="shared" si="58"/>
        <v>19</v>
      </c>
    </row>
    <row r="406" spans="1:10">
      <c r="A406" s="482" t="s">
        <v>1601</v>
      </c>
      <c r="B406" s="483">
        <v>1</v>
      </c>
      <c r="C406" s="483">
        <v>2</v>
      </c>
      <c r="D406" s="483">
        <v>36</v>
      </c>
      <c r="E406" s="483">
        <v>23</v>
      </c>
      <c r="F406" s="483">
        <v>1</v>
      </c>
      <c r="G406" s="484"/>
      <c r="H406" s="483"/>
      <c r="I406" s="485">
        <v>12</v>
      </c>
      <c r="J406" s="486">
        <f t="shared" si="58"/>
        <v>75</v>
      </c>
    </row>
    <row r="407" spans="1:10" ht="15.75" thickBot="1">
      <c r="A407" s="487" t="s">
        <v>114</v>
      </c>
      <c r="B407" s="488">
        <v>0</v>
      </c>
      <c r="C407" s="488">
        <v>0</v>
      </c>
      <c r="D407" s="488">
        <v>19</v>
      </c>
      <c r="E407" s="488">
        <v>1</v>
      </c>
      <c r="F407" s="488">
        <v>0</v>
      </c>
      <c r="G407" s="489"/>
      <c r="H407" s="488"/>
      <c r="I407" s="490">
        <v>0</v>
      </c>
      <c r="J407" s="491">
        <f t="shared" si="58"/>
        <v>20</v>
      </c>
    </row>
    <row r="408" spans="1:10">
      <c r="A408" s="492" t="s">
        <v>1600</v>
      </c>
      <c r="B408" s="493">
        <v>1</v>
      </c>
      <c r="C408" s="493">
        <v>2</v>
      </c>
      <c r="D408" s="493">
        <v>27</v>
      </c>
      <c r="E408" s="493">
        <v>23</v>
      </c>
      <c r="F408" s="493">
        <v>1</v>
      </c>
      <c r="G408" s="474"/>
      <c r="H408" s="493"/>
      <c r="I408" s="493">
        <v>10</v>
      </c>
      <c r="J408" s="494">
        <f t="shared" si="58"/>
        <v>64</v>
      </c>
    </row>
    <row r="409" spans="1:10" ht="15.75" thickBot="1">
      <c r="A409" s="495" t="s">
        <v>114</v>
      </c>
      <c r="B409" s="113">
        <v>1</v>
      </c>
      <c r="C409" s="113">
        <v>2</v>
      </c>
      <c r="D409" s="113">
        <v>16</v>
      </c>
      <c r="E409" s="113">
        <v>9</v>
      </c>
      <c r="F409" s="113">
        <v>0</v>
      </c>
      <c r="G409" s="479"/>
      <c r="H409" s="113"/>
      <c r="I409" s="113">
        <v>4</v>
      </c>
      <c r="J409" s="496">
        <f t="shared" si="58"/>
        <v>32</v>
      </c>
    </row>
    <row r="410" spans="1:10">
      <c r="A410" s="492" t="s">
        <v>1599</v>
      </c>
      <c r="B410" s="493">
        <v>1</v>
      </c>
      <c r="C410" s="493">
        <v>2</v>
      </c>
      <c r="D410" s="493">
        <v>21</v>
      </c>
      <c r="E410" s="493">
        <v>24</v>
      </c>
      <c r="F410" s="493">
        <v>1</v>
      </c>
      <c r="G410" s="474"/>
      <c r="H410" s="493"/>
      <c r="I410" s="493">
        <v>8</v>
      </c>
      <c r="J410" s="494">
        <f t="shared" si="58"/>
        <v>57</v>
      </c>
    </row>
    <row r="411" spans="1:10" ht="15.75" thickBot="1">
      <c r="A411" s="495" t="s">
        <v>114</v>
      </c>
      <c r="B411" s="113">
        <v>0</v>
      </c>
      <c r="C411" s="113">
        <v>0</v>
      </c>
      <c r="D411" s="113">
        <v>7</v>
      </c>
      <c r="E411" s="113">
        <v>6</v>
      </c>
      <c r="F411" s="113">
        <v>0</v>
      </c>
      <c r="G411" s="479"/>
      <c r="H411" s="113"/>
      <c r="I411" s="113">
        <v>2</v>
      </c>
      <c r="J411" s="496">
        <f t="shared" si="58"/>
        <v>15</v>
      </c>
    </row>
    <row r="412" spans="1:10">
      <c r="A412" s="553" t="s">
        <v>1598</v>
      </c>
      <c r="B412" s="483"/>
      <c r="C412" s="483"/>
      <c r="D412" s="483"/>
      <c r="E412" s="483"/>
      <c r="F412" s="483"/>
      <c r="G412" s="484"/>
      <c r="H412" s="483"/>
      <c r="I412" s="483">
        <v>1</v>
      </c>
      <c r="J412" s="494">
        <f t="shared" si="58"/>
        <v>1</v>
      </c>
    </row>
    <row r="413" spans="1:10" ht="15.75" thickBot="1">
      <c r="A413" s="495" t="s">
        <v>114</v>
      </c>
      <c r="B413" s="113"/>
      <c r="C413" s="113"/>
      <c r="D413" s="113"/>
      <c r="E413" s="113"/>
      <c r="F413" s="113"/>
      <c r="G413" s="479"/>
      <c r="H413" s="113"/>
      <c r="I413" s="513">
        <v>0</v>
      </c>
      <c r="J413" s="496">
        <f t="shared" si="58"/>
        <v>0</v>
      </c>
    </row>
    <row r="414" spans="1:10">
      <c r="A414" s="553" t="s">
        <v>1597</v>
      </c>
      <c r="B414" s="483"/>
      <c r="C414" s="483"/>
      <c r="D414" s="483"/>
      <c r="E414" s="483"/>
      <c r="F414" s="483"/>
      <c r="G414" s="484"/>
      <c r="H414" s="483">
        <v>1</v>
      </c>
      <c r="I414" s="483"/>
      <c r="J414" s="494">
        <f t="shared" si="58"/>
        <v>1</v>
      </c>
    </row>
    <row r="415" spans="1:10" ht="15.75" thickBot="1">
      <c r="A415" s="495" t="s">
        <v>114</v>
      </c>
      <c r="B415" s="113"/>
      <c r="C415" s="113"/>
      <c r="D415" s="113"/>
      <c r="E415" s="113"/>
      <c r="F415" s="113"/>
      <c r="G415" s="479"/>
      <c r="H415" s="113">
        <v>0</v>
      </c>
      <c r="I415" s="513"/>
      <c r="J415" s="496">
        <f t="shared" si="58"/>
        <v>0</v>
      </c>
    </row>
    <row r="416" spans="1:10">
      <c r="A416" s="552" t="s">
        <v>1596</v>
      </c>
      <c r="B416" s="550"/>
      <c r="C416" s="550"/>
      <c r="D416" s="550"/>
      <c r="E416" s="550"/>
      <c r="F416" s="550"/>
      <c r="G416" s="551"/>
      <c r="H416" s="550"/>
      <c r="I416" s="550">
        <v>1</v>
      </c>
      <c r="J416" s="494">
        <f t="shared" si="58"/>
        <v>1</v>
      </c>
    </row>
    <row r="417" spans="1:10" ht="15.75" thickBot="1">
      <c r="A417" s="495" t="s">
        <v>114</v>
      </c>
      <c r="B417" s="113"/>
      <c r="C417" s="113"/>
      <c r="D417" s="113"/>
      <c r="E417" s="113"/>
      <c r="F417" s="113"/>
      <c r="G417" s="479"/>
      <c r="H417" s="113"/>
      <c r="I417" s="513">
        <v>1</v>
      </c>
      <c r="J417" s="496">
        <f t="shared" si="58"/>
        <v>1</v>
      </c>
    </row>
    <row r="418" spans="1:10">
      <c r="A418" s="552" t="s">
        <v>1595</v>
      </c>
      <c r="B418" s="550"/>
      <c r="C418" s="550"/>
      <c r="D418" s="550"/>
      <c r="E418" s="550"/>
      <c r="F418" s="550"/>
      <c r="G418" s="551"/>
      <c r="H418" s="550"/>
      <c r="I418" s="550">
        <v>1</v>
      </c>
      <c r="J418" s="494">
        <f t="shared" si="58"/>
        <v>1</v>
      </c>
    </row>
    <row r="419" spans="1:10" ht="15.75" thickBot="1">
      <c r="A419" s="495" t="s">
        <v>114</v>
      </c>
      <c r="B419" s="113"/>
      <c r="C419" s="113"/>
      <c r="D419" s="113"/>
      <c r="E419" s="113"/>
      <c r="F419" s="113"/>
      <c r="G419" s="479"/>
      <c r="H419" s="113"/>
      <c r="I419" s="513">
        <v>0</v>
      </c>
      <c r="J419" s="496">
        <f t="shared" si="58"/>
        <v>0</v>
      </c>
    </row>
    <row r="420" spans="1:10">
      <c r="A420" s="552" t="s">
        <v>1594</v>
      </c>
      <c r="B420" s="550"/>
      <c r="C420" s="550"/>
      <c r="D420" s="550"/>
      <c r="E420" s="550"/>
      <c r="F420" s="550"/>
      <c r="G420" s="551"/>
      <c r="H420" s="550"/>
      <c r="I420" s="550">
        <v>1</v>
      </c>
      <c r="J420" s="494">
        <f t="shared" si="58"/>
        <v>1</v>
      </c>
    </row>
    <row r="421" spans="1:10" ht="15.75" thickBot="1">
      <c r="A421" s="495" t="s">
        <v>114</v>
      </c>
      <c r="B421" s="113"/>
      <c r="C421" s="113"/>
      <c r="D421" s="113"/>
      <c r="E421" s="113"/>
      <c r="F421" s="113"/>
      <c r="G421" s="479"/>
      <c r="H421" s="113"/>
      <c r="I421" s="513">
        <v>0</v>
      </c>
      <c r="J421" s="496">
        <f t="shared" si="58"/>
        <v>0</v>
      </c>
    </row>
    <row r="422" spans="1:10">
      <c r="A422" s="552" t="s">
        <v>1593</v>
      </c>
      <c r="B422" s="550"/>
      <c r="C422" s="550"/>
      <c r="D422" s="550"/>
      <c r="E422" s="550"/>
      <c r="F422" s="550"/>
      <c r="G422" s="551"/>
      <c r="H422" s="550"/>
      <c r="I422" s="550"/>
      <c r="J422" s="494">
        <v>1</v>
      </c>
    </row>
    <row r="423" spans="1:10" ht="15.75" thickBot="1">
      <c r="A423" s="495" t="s">
        <v>114</v>
      </c>
      <c r="B423" s="113"/>
      <c r="C423" s="113"/>
      <c r="D423" s="113"/>
      <c r="E423" s="113"/>
      <c r="F423" s="113"/>
      <c r="G423" s="479"/>
      <c r="H423" s="113"/>
      <c r="I423" s="513"/>
      <c r="J423" s="496">
        <v>1</v>
      </c>
    </row>
    <row r="424" spans="1:10">
      <c r="A424" s="552" t="s">
        <v>1592</v>
      </c>
      <c r="B424" s="550"/>
      <c r="C424" s="550"/>
      <c r="D424" s="550"/>
      <c r="E424" s="550"/>
      <c r="F424" s="550"/>
      <c r="G424" s="551"/>
      <c r="H424" s="550"/>
      <c r="I424" s="550"/>
      <c r="J424" s="494">
        <v>1</v>
      </c>
    </row>
    <row r="425" spans="1:10" ht="15.75" thickBot="1">
      <c r="A425" s="495" t="s">
        <v>114</v>
      </c>
      <c r="B425" s="113"/>
      <c r="C425" s="113"/>
      <c r="D425" s="113"/>
      <c r="E425" s="113"/>
      <c r="F425" s="113"/>
      <c r="G425" s="479"/>
      <c r="H425" s="113"/>
      <c r="I425" s="513"/>
      <c r="J425" s="496">
        <f>SUM(B425:I425)</f>
        <v>0</v>
      </c>
    </row>
    <row r="426" spans="1:10">
      <c r="A426" s="552" t="s">
        <v>1591</v>
      </c>
      <c r="B426" s="550"/>
      <c r="C426" s="550"/>
      <c r="D426" s="550"/>
      <c r="E426" s="550"/>
      <c r="F426" s="550"/>
      <c r="G426" s="551"/>
      <c r="H426" s="550"/>
      <c r="I426" s="550"/>
      <c r="J426" s="494">
        <v>1</v>
      </c>
    </row>
    <row r="427" spans="1:10" ht="15.75" thickBot="1">
      <c r="A427" s="495" t="s">
        <v>114</v>
      </c>
      <c r="B427" s="113"/>
      <c r="C427" s="113"/>
      <c r="D427" s="113"/>
      <c r="E427" s="113"/>
      <c r="F427" s="113"/>
      <c r="G427" s="479"/>
      <c r="H427" s="113"/>
      <c r="I427" s="513"/>
      <c r="J427" s="496">
        <f>SUM(B427:I427)</f>
        <v>0</v>
      </c>
    </row>
    <row r="428" spans="1:10">
      <c r="A428" s="552" t="s">
        <v>1590</v>
      </c>
      <c r="B428" s="550"/>
      <c r="C428" s="550"/>
      <c r="D428" s="550"/>
      <c r="E428" s="550"/>
      <c r="F428" s="550"/>
      <c r="G428" s="551"/>
      <c r="H428" s="550"/>
      <c r="I428" s="550"/>
      <c r="J428" s="494">
        <v>1</v>
      </c>
    </row>
    <row r="429" spans="1:10" ht="15.75" thickBot="1">
      <c r="A429" s="495" t="s">
        <v>114</v>
      </c>
      <c r="B429" s="113"/>
      <c r="C429" s="113"/>
      <c r="D429" s="113"/>
      <c r="E429" s="113"/>
      <c r="F429" s="113"/>
      <c r="G429" s="479"/>
      <c r="H429" s="113"/>
      <c r="I429" s="513"/>
      <c r="J429" s="496">
        <f>SUM(B429:I429)</f>
        <v>0</v>
      </c>
    </row>
    <row r="430" spans="1:10">
      <c r="A430" s="497" t="s">
        <v>1570</v>
      </c>
      <c r="B430" s="498">
        <f>B404+B406+B408+B410+B412+B414+B416+B418+B420+B422+B424+B426+B428</f>
        <v>4</v>
      </c>
      <c r="C430" s="498">
        <f>C404+C406+C408+C410+C412+C414+C416+C418+C420+C422+C424+C426+C428</f>
        <v>9</v>
      </c>
      <c r="D430" s="498">
        <f>D404+D406+D408+D410+D412+D414+D416+D418+D420+D422+D424+D426+D428</f>
        <v>117</v>
      </c>
      <c r="E430" s="498">
        <f>E404+E406+E408+E410+E412+E414+E416+E418+E420+E422+E424+E426+E428</f>
        <v>117</v>
      </c>
      <c r="F430" s="498">
        <f>SUM(F404:F429)</f>
        <v>5</v>
      </c>
      <c r="G430" s="499"/>
      <c r="H430" s="498">
        <f>H404+H406+H408+H410+H412+H414+H416+H418+H420+H422+H424+H426+H428</f>
        <v>1</v>
      </c>
      <c r="I430" s="498">
        <f>I404+I406+I408+I410+I412+I414+I416+I418+I420+I422+I424+I426+I428</f>
        <v>34</v>
      </c>
      <c r="J430" s="549">
        <f>J404+J406+J408+J410+J412+J414+J416+J418+J420+J422+J424+J426+J428</f>
        <v>302</v>
      </c>
    </row>
    <row r="431" spans="1:10" ht="15.75" thickBot="1">
      <c r="A431" s="495" t="s">
        <v>114</v>
      </c>
      <c r="B431" s="502">
        <f>B407+B409+B411+B413+B415+B417+B419+B421+B423+B425+B427+B429</f>
        <v>1</v>
      </c>
      <c r="C431" s="502">
        <f>C407+C409+C411+C413+C415+C417+C419+C421+C423+C425+C427+C429</f>
        <v>2</v>
      </c>
      <c r="D431" s="502">
        <f>D407+D409+D411+D413+D415+D417+D419+D421+D423+D425+D427+D429</f>
        <v>42</v>
      </c>
      <c r="E431" s="502">
        <f>E407+E409+E411+E413+E415+E417+E419+E421+E423+E425+E427+E429</f>
        <v>16</v>
      </c>
      <c r="F431" s="502">
        <f>SUM(F407,F409)</f>
        <v>0</v>
      </c>
      <c r="G431" s="479"/>
      <c r="H431" s="502">
        <f>H407+H409+H411+H413+H415+H417+H419+H421+H423+H425+H427+H429</f>
        <v>0</v>
      </c>
      <c r="I431" s="502">
        <f>I407+I409+I411+I413+I415+I417+I419+I421+I423+I425+I427+I429</f>
        <v>7</v>
      </c>
      <c r="J431" s="519">
        <f>J407+J409+J411+J413+J415+J417+J419+J421+J423+J425+J427+J429</f>
        <v>69</v>
      </c>
    </row>
    <row r="432" spans="1:10">
      <c r="A432" s="504" t="s">
        <v>1571</v>
      </c>
      <c r="B432" s="505">
        <f t="shared" ref="B432:E433" si="59">B430+B404</f>
        <v>5</v>
      </c>
      <c r="C432" s="505">
        <f t="shared" si="59"/>
        <v>12</v>
      </c>
      <c r="D432" s="505">
        <f t="shared" si="59"/>
        <v>150</v>
      </c>
      <c r="E432" s="505">
        <f t="shared" si="59"/>
        <v>164</v>
      </c>
      <c r="F432" s="505">
        <v>4</v>
      </c>
      <c r="G432" s="505">
        <f>G404</f>
        <v>12</v>
      </c>
      <c r="H432" s="505">
        <f t="shared" ref="H432:J433" si="60">H430+H404</f>
        <v>1</v>
      </c>
      <c r="I432" s="505">
        <f t="shared" si="60"/>
        <v>34</v>
      </c>
      <c r="J432" s="506">
        <f t="shared" si="60"/>
        <v>399</v>
      </c>
    </row>
    <row r="433" spans="1:10" ht="15.75" thickBot="1">
      <c r="A433" s="477" t="s">
        <v>114</v>
      </c>
      <c r="B433" s="502">
        <f t="shared" si="59"/>
        <v>1</v>
      </c>
      <c r="C433" s="502">
        <f t="shared" si="59"/>
        <v>3</v>
      </c>
      <c r="D433" s="502">
        <f t="shared" si="59"/>
        <v>51</v>
      </c>
      <c r="E433" s="502">
        <f t="shared" si="59"/>
        <v>24</v>
      </c>
      <c r="F433" s="502">
        <f>F431+F405</f>
        <v>1</v>
      </c>
      <c r="G433" s="502">
        <f>G405</f>
        <v>0</v>
      </c>
      <c r="H433" s="502">
        <f t="shared" si="60"/>
        <v>0</v>
      </c>
      <c r="I433" s="502">
        <f t="shared" si="60"/>
        <v>7</v>
      </c>
      <c r="J433" s="519">
        <f t="shared" si="60"/>
        <v>88</v>
      </c>
    </row>
    <row r="434" spans="1:10" ht="15.75" thickBot="1"/>
    <row r="435" spans="1:10">
      <c r="A435" s="1231" t="s">
        <v>509</v>
      </c>
      <c r="B435" s="1219" t="s">
        <v>1559</v>
      </c>
      <c r="C435" s="1219" t="s">
        <v>1560</v>
      </c>
      <c r="D435" s="1219" t="s">
        <v>1561</v>
      </c>
      <c r="E435" s="1219" t="s">
        <v>1562</v>
      </c>
      <c r="F435" s="1219" t="s">
        <v>1563</v>
      </c>
      <c r="G435" s="1219" t="s">
        <v>1564</v>
      </c>
      <c r="H435" s="1191" t="s">
        <v>1565</v>
      </c>
      <c r="I435" s="1191" t="s">
        <v>1566</v>
      </c>
      <c r="J435" s="1220" t="s">
        <v>1567</v>
      </c>
    </row>
    <row r="436" spans="1:10" ht="39.950000000000003" customHeight="1" thickBot="1">
      <c r="A436" s="1232"/>
      <c r="B436" s="1192"/>
      <c r="C436" s="1192"/>
      <c r="D436" s="1192"/>
      <c r="E436" s="1192"/>
      <c r="F436" s="1192"/>
      <c r="G436" s="1192"/>
      <c r="H436" s="1192"/>
      <c r="I436" s="1192"/>
      <c r="J436" s="1221"/>
    </row>
    <row r="437" spans="1:10">
      <c r="A437" s="548" t="s">
        <v>509</v>
      </c>
      <c r="B437" s="547">
        <v>1</v>
      </c>
      <c r="C437" s="547">
        <v>4</v>
      </c>
      <c r="D437" s="547">
        <v>38</v>
      </c>
      <c r="E437" s="547">
        <f>26+14</f>
        <v>40</v>
      </c>
      <c r="F437" s="547">
        <v>1</v>
      </c>
      <c r="G437" s="547">
        <v>12</v>
      </c>
      <c r="H437" s="542"/>
      <c r="I437" s="546">
        <v>1</v>
      </c>
      <c r="J437" s="545">
        <f t="shared" ref="J437:J452" si="61">SUM(B437:I437)</f>
        <v>97</v>
      </c>
    </row>
    <row r="438" spans="1:10" ht="15.75" thickBot="1">
      <c r="A438" s="91" t="s">
        <v>114</v>
      </c>
      <c r="B438" s="478"/>
      <c r="C438" s="478">
        <v>1</v>
      </c>
      <c r="D438" s="478">
        <v>14</v>
      </c>
      <c r="E438" s="478">
        <v>5</v>
      </c>
      <c r="F438" s="478"/>
      <c r="G438" s="478">
        <v>1</v>
      </c>
      <c r="H438" s="540"/>
      <c r="I438" s="480"/>
      <c r="J438" s="481">
        <f t="shared" si="61"/>
        <v>21</v>
      </c>
    </row>
    <row r="439" spans="1:10" ht="15.75">
      <c r="A439" s="538" t="s">
        <v>527</v>
      </c>
      <c r="B439" s="537">
        <v>1</v>
      </c>
      <c r="C439" s="537">
        <v>4</v>
      </c>
      <c r="D439" s="537">
        <v>11</v>
      </c>
      <c r="E439" s="537">
        <v>35</v>
      </c>
      <c r="F439" s="537">
        <v>1</v>
      </c>
      <c r="G439" s="525"/>
      <c r="H439" s="537"/>
      <c r="I439" s="536">
        <v>9</v>
      </c>
      <c r="J439" s="535">
        <f t="shared" si="61"/>
        <v>61</v>
      </c>
    </row>
    <row r="440" spans="1:10" ht="15.75" thickBot="1">
      <c r="A440" s="91" t="s">
        <v>114</v>
      </c>
      <c r="B440" s="488"/>
      <c r="C440" s="488"/>
      <c r="D440" s="488">
        <v>3</v>
      </c>
      <c r="E440" s="488">
        <v>8</v>
      </c>
      <c r="F440" s="488">
        <v>1</v>
      </c>
      <c r="G440" s="534"/>
      <c r="H440" s="488"/>
      <c r="I440" s="490">
        <v>3</v>
      </c>
      <c r="J440" s="491">
        <f t="shared" si="61"/>
        <v>15</v>
      </c>
    </row>
    <row r="441" spans="1:10" ht="31.5">
      <c r="A441" s="543" t="s">
        <v>1589</v>
      </c>
      <c r="B441" s="532">
        <v>1</v>
      </c>
      <c r="C441" s="532">
        <v>3</v>
      </c>
      <c r="D441" s="532">
        <v>9</v>
      </c>
      <c r="E441" s="532">
        <f>24+12</f>
        <v>36</v>
      </c>
      <c r="F441" s="532">
        <v>1</v>
      </c>
      <c r="G441" s="542"/>
      <c r="H441" s="532"/>
      <c r="I441" s="544">
        <v>4</v>
      </c>
      <c r="J441" s="531">
        <f t="shared" si="61"/>
        <v>54</v>
      </c>
    </row>
    <row r="442" spans="1:10" ht="15.75" thickBot="1">
      <c r="A442" s="91" t="s">
        <v>114</v>
      </c>
      <c r="B442" s="478"/>
      <c r="C442" s="478">
        <v>2</v>
      </c>
      <c r="D442" s="478">
        <v>3</v>
      </c>
      <c r="E442" s="478">
        <v>4</v>
      </c>
      <c r="F442" s="478">
        <v>1</v>
      </c>
      <c r="G442" s="540"/>
      <c r="H442" s="478"/>
      <c r="I442" s="480"/>
      <c r="J442" s="481">
        <f t="shared" si="61"/>
        <v>10</v>
      </c>
    </row>
    <row r="443" spans="1:10" ht="15.75">
      <c r="A443" s="543" t="s">
        <v>528</v>
      </c>
      <c r="B443" s="537">
        <v>1</v>
      </c>
      <c r="C443" s="537">
        <v>4</v>
      </c>
      <c r="D443" s="537">
        <v>23</v>
      </c>
      <c r="E443" s="537">
        <v>44</v>
      </c>
      <c r="F443" s="537">
        <v>1</v>
      </c>
      <c r="G443" s="525"/>
      <c r="H443" s="537"/>
      <c r="I443" s="536">
        <v>10</v>
      </c>
      <c r="J443" s="535">
        <f t="shared" si="61"/>
        <v>83</v>
      </c>
    </row>
    <row r="444" spans="1:10" ht="15.75" thickBot="1">
      <c r="A444" s="91" t="s">
        <v>114</v>
      </c>
      <c r="B444" s="488"/>
      <c r="C444" s="488"/>
      <c r="D444" s="488">
        <v>3</v>
      </c>
      <c r="E444" s="488">
        <v>7</v>
      </c>
      <c r="F444" s="488">
        <v>1</v>
      </c>
      <c r="G444" s="534"/>
      <c r="H444" s="488"/>
      <c r="I444" s="490">
        <v>3</v>
      </c>
      <c r="J444" s="491">
        <f t="shared" si="61"/>
        <v>14</v>
      </c>
    </row>
    <row r="445" spans="1:10" ht="31.5">
      <c r="A445" s="543" t="s">
        <v>606</v>
      </c>
      <c r="B445" s="532">
        <v>1</v>
      </c>
      <c r="C445" s="532">
        <v>4</v>
      </c>
      <c r="D445" s="532">
        <v>13</v>
      </c>
      <c r="E445" s="532">
        <v>32</v>
      </c>
      <c r="F445" s="532">
        <v>1</v>
      </c>
      <c r="G445" s="542"/>
      <c r="H445" s="532"/>
      <c r="I445" s="544">
        <v>7</v>
      </c>
      <c r="J445" s="531">
        <f t="shared" si="61"/>
        <v>58</v>
      </c>
    </row>
    <row r="446" spans="1:10" ht="15.75" thickBot="1">
      <c r="A446" s="91" t="s">
        <v>114</v>
      </c>
      <c r="B446" s="478"/>
      <c r="C446" s="478"/>
      <c r="D446" s="478">
        <v>3</v>
      </c>
      <c r="E446" s="478"/>
      <c r="F446" s="478">
        <v>1</v>
      </c>
      <c r="G446" s="540"/>
      <c r="H446" s="478"/>
      <c r="I446" s="480"/>
      <c r="J446" s="481">
        <f t="shared" si="61"/>
        <v>4</v>
      </c>
    </row>
    <row r="447" spans="1:10" ht="31.5">
      <c r="A447" s="543" t="s">
        <v>629</v>
      </c>
      <c r="B447" s="537">
        <v>1</v>
      </c>
      <c r="C447" s="537">
        <v>4</v>
      </c>
      <c r="D447" s="537">
        <v>21</v>
      </c>
      <c r="E447" s="537">
        <v>41</v>
      </c>
      <c r="F447" s="537">
        <v>1</v>
      </c>
      <c r="G447" s="525"/>
      <c r="H447" s="537"/>
      <c r="I447" s="536">
        <v>9</v>
      </c>
      <c r="J447" s="535">
        <f t="shared" si="61"/>
        <v>77</v>
      </c>
    </row>
    <row r="448" spans="1:10" ht="15.75" thickBot="1">
      <c r="A448" s="91" t="s">
        <v>114</v>
      </c>
      <c r="B448" s="488"/>
      <c r="C448" s="488">
        <v>2</v>
      </c>
      <c r="D448" s="488">
        <v>6</v>
      </c>
      <c r="E448" s="488">
        <v>6</v>
      </c>
      <c r="F448" s="488">
        <v>1</v>
      </c>
      <c r="G448" s="534"/>
      <c r="H448" s="488"/>
      <c r="I448" s="490">
        <v>2</v>
      </c>
      <c r="J448" s="491">
        <f t="shared" si="61"/>
        <v>17</v>
      </c>
    </row>
    <row r="449" spans="1:10" ht="31.5">
      <c r="A449" s="543" t="s">
        <v>630</v>
      </c>
      <c r="B449" s="532">
        <v>1</v>
      </c>
      <c r="C449" s="532">
        <v>4</v>
      </c>
      <c r="D449" s="532">
        <v>17</v>
      </c>
      <c r="E449" s="532">
        <v>41</v>
      </c>
      <c r="F449" s="532">
        <v>1</v>
      </c>
      <c r="G449" s="542"/>
      <c r="H449" s="532"/>
      <c r="I449" s="544">
        <v>13</v>
      </c>
      <c r="J449" s="531">
        <f t="shared" si="61"/>
        <v>77</v>
      </c>
    </row>
    <row r="450" spans="1:10" ht="15.75" thickBot="1">
      <c r="A450" s="91" t="s">
        <v>114</v>
      </c>
      <c r="B450" s="478">
        <v>1</v>
      </c>
      <c r="C450" s="478">
        <v>2</v>
      </c>
      <c r="D450" s="478">
        <v>7</v>
      </c>
      <c r="E450" s="478">
        <v>8</v>
      </c>
      <c r="F450" s="478">
        <v>1</v>
      </c>
      <c r="G450" s="540"/>
      <c r="H450" s="478"/>
      <c r="I450" s="480">
        <v>2</v>
      </c>
      <c r="J450" s="481">
        <f t="shared" si="61"/>
        <v>21</v>
      </c>
    </row>
    <row r="451" spans="1:10" ht="15.75">
      <c r="A451" s="543" t="s">
        <v>583</v>
      </c>
      <c r="B451" s="541">
        <v>1</v>
      </c>
      <c r="C451" s="541">
        <v>3</v>
      </c>
      <c r="D451" s="541">
        <v>15</v>
      </c>
      <c r="E451" s="541">
        <v>31</v>
      </c>
      <c r="F451" s="541">
        <v>1</v>
      </c>
      <c r="G451" s="542"/>
      <c r="H451" s="541"/>
      <c r="I451" s="541">
        <v>14</v>
      </c>
      <c r="J451" s="531">
        <f t="shared" si="61"/>
        <v>65</v>
      </c>
    </row>
    <row r="452" spans="1:10" ht="15.75" thickBot="1">
      <c r="A452" s="91" t="s">
        <v>114</v>
      </c>
      <c r="B452" s="113"/>
      <c r="C452" s="113">
        <v>2</v>
      </c>
      <c r="D452" s="113">
        <v>6</v>
      </c>
      <c r="E452" s="113">
        <v>7</v>
      </c>
      <c r="F452" s="113">
        <v>1</v>
      </c>
      <c r="G452" s="540"/>
      <c r="H452" s="113"/>
      <c r="I452" s="113">
        <v>5</v>
      </c>
      <c r="J452" s="496">
        <f t="shared" si="61"/>
        <v>21</v>
      </c>
    </row>
    <row r="453" spans="1:10">
      <c r="A453" s="539" t="s">
        <v>1570</v>
      </c>
      <c r="B453" s="488">
        <f>+B439+B441+B443+B445+B447+B449+B451</f>
        <v>7</v>
      </c>
      <c r="C453" s="488">
        <v>25</v>
      </c>
      <c r="D453" s="488">
        <f t="shared" ref="D453:F454" si="62">+D439+D441+D443+D445+D447+D449+D451</f>
        <v>109</v>
      </c>
      <c r="E453" s="488">
        <f t="shared" si="62"/>
        <v>260</v>
      </c>
      <c r="F453" s="488">
        <f t="shared" si="62"/>
        <v>7</v>
      </c>
      <c r="G453" s="525"/>
      <c r="H453" s="488">
        <f t="shared" ref="H453:J454" si="63">+H439+H441+H443+H445+H447+H449+H451</f>
        <v>0</v>
      </c>
      <c r="I453" s="490">
        <f t="shared" si="63"/>
        <v>66</v>
      </c>
      <c r="J453" s="491">
        <f t="shared" si="63"/>
        <v>475</v>
      </c>
    </row>
    <row r="454" spans="1:10" ht="15.75" thickBot="1">
      <c r="A454" s="520" t="s">
        <v>114</v>
      </c>
      <c r="B454" s="113">
        <f>+B440+B442+B444+B446+B448+B450+B452</f>
        <v>1</v>
      </c>
      <c r="C454" s="113">
        <f>+C440+C442+C444+C446+C448+C450+C452</f>
        <v>8</v>
      </c>
      <c r="D454" s="113">
        <f t="shared" si="62"/>
        <v>31</v>
      </c>
      <c r="E454" s="113">
        <f t="shared" si="62"/>
        <v>40</v>
      </c>
      <c r="F454" s="113">
        <f t="shared" si="62"/>
        <v>7</v>
      </c>
      <c r="G454" s="113">
        <f>+G440+G442+G444+G446+G448+G450+G452</f>
        <v>0</v>
      </c>
      <c r="H454" s="113">
        <f t="shared" si="63"/>
        <v>0</v>
      </c>
      <c r="I454" s="513">
        <f t="shared" si="63"/>
        <v>15</v>
      </c>
      <c r="J454" s="496">
        <f t="shared" si="63"/>
        <v>102</v>
      </c>
    </row>
    <row r="455" spans="1:10" ht="15.75">
      <c r="A455" s="538" t="s">
        <v>1588</v>
      </c>
      <c r="B455" s="537"/>
      <c r="C455" s="537"/>
      <c r="D455" s="537"/>
      <c r="E455" s="537"/>
      <c r="F455" s="537"/>
      <c r="G455" s="525"/>
      <c r="H455" s="537">
        <v>5</v>
      </c>
      <c r="I455" s="536"/>
      <c r="J455" s="535">
        <f>SUM(B455:I455)</f>
        <v>5</v>
      </c>
    </row>
    <row r="456" spans="1:10" ht="15.75" thickBot="1">
      <c r="A456" s="91" t="s">
        <v>114</v>
      </c>
      <c r="B456" s="488"/>
      <c r="C456" s="488"/>
      <c r="D456" s="488"/>
      <c r="E456" s="488"/>
      <c r="F456" s="488"/>
      <c r="G456" s="534"/>
      <c r="H456" s="488">
        <v>1</v>
      </c>
      <c r="I456" s="490"/>
      <c r="J456" s="491">
        <f>SUM(B456:I456)</f>
        <v>1</v>
      </c>
    </row>
    <row r="457" spans="1:10">
      <c r="A457" s="533" t="s">
        <v>1571</v>
      </c>
      <c r="B457" s="532">
        <f t="shared" ref="B457:J457" si="64">B453+B437+B455</f>
        <v>8</v>
      </c>
      <c r="C457" s="532">
        <f t="shared" si="64"/>
        <v>29</v>
      </c>
      <c r="D457" s="532">
        <f t="shared" si="64"/>
        <v>147</v>
      </c>
      <c r="E457" s="532">
        <f t="shared" si="64"/>
        <v>300</v>
      </c>
      <c r="F457" s="532">
        <f t="shared" si="64"/>
        <v>8</v>
      </c>
      <c r="G457" s="532">
        <f t="shared" si="64"/>
        <v>12</v>
      </c>
      <c r="H457" s="532">
        <f t="shared" si="64"/>
        <v>5</v>
      </c>
      <c r="I457" s="532">
        <f t="shared" si="64"/>
        <v>67</v>
      </c>
      <c r="J457" s="531">
        <f t="shared" si="64"/>
        <v>577</v>
      </c>
    </row>
    <row r="458" spans="1:10" ht="15.75" thickBot="1">
      <c r="A458" s="91" t="s">
        <v>114</v>
      </c>
      <c r="B458" s="113">
        <f t="shared" ref="B458:J458" si="65">B454+B438+B456</f>
        <v>1</v>
      </c>
      <c r="C458" s="113">
        <f t="shared" si="65"/>
        <v>9</v>
      </c>
      <c r="D458" s="113">
        <f t="shared" si="65"/>
        <v>45</v>
      </c>
      <c r="E458" s="113">
        <f t="shared" si="65"/>
        <v>45</v>
      </c>
      <c r="F458" s="113">
        <f t="shared" si="65"/>
        <v>7</v>
      </c>
      <c r="G458" s="113">
        <f t="shared" si="65"/>
        <v>1</v>
      </c>
      <c r="H458" s="113">
        <f t="shared" si="65"/>
        <v>1</v>
      </c>
      <c r="I458" s="113">
        <f t="shared" si="65"/>
        <v>15</v>
      </c>
      <c r="J458" s="496">
        <f t="shared" si="65"/>
        <v>124</v>
      </c>
    </row>
    <row r="460" spans="1:10">
      <c r="A460" s="1227" t="s">
        <v>632</v>
      </c>
      <c r="B460" s="1229" t="s">
        <v>1559</v>
      </c>
      <c r="C460" s="1229" t="s">
        <v>1560</v>
      </c>
      <c r="D460" s="1224" t="s">
        <v>1561</v>
      </c>
      <c r="E460" s="1224" t="s">
        <v>1587</v>
      </c>
      <c r="F460" s="1224" t="s">
        <v>1563</v>
      </c>
      <c r="G460" s="1224" t="s">
        <v>1564</v>
      </c>
      <c r="H460" s="1224" t="s">
        <v>1565</v>
      </c>
      <c r="I460" s="1224" t="s">
        <v>1566</v>
      </c>
      <c r="J460" s="1217" t="s">
        <v>1567</v>
      </c>
    </row>
    <row r="461" spans="1:10" ht="39.950000000000003" customHeight="1" thickBot="1">
      <c r="A461" s="1228"/>
      <c r="B461" s="1230"/>
      <c r="C461" s="1230"/>
      <c r="D461" s="1225"/>
      <c r="E461" s="1225"/>
      <c r="F461" s="1225"/>
      <c r="G461" s="1225"/>
      <c r="H461" s="1225"/>
      <c r="I461" s="1225"/>
      <c r="J461" s="1226"/>
    </row>
    <row r="462" spans="1:10">
      <c r="A462" s="472" t="s">
        <v>632</v>
      </c>
      <c r="B462" s="473">
        <v>1</v>
      </c>
      <c r="C462" s="473">
        <v>4</v>
      </c>
      <c r="D462" s="473">
        <v>31</v>
      </c>
      <c r="E462" s="473">
        <v>44</v>
      </c>
      <c r="F462" s="473">
        <v>1</v>
      </c>
      <c r="G462" s="473">
        <v>12</v>
      </c>
      <c r="H462" s="474"/>
      <c r="I462" s="475">
        <v>15</v>
      </c>
      <c r="J462" s="476">
        <f t="shared" ref="J462:J477" si="66">SUM(B462:I462)</f>
        <v>108</v>
      </c>
    </row>
    <row r="463" spans="1:10" ht="15.75" thickBot="1">
      <c r="A463" s="477" t="s">
        <v>114</v>
      </c>
      <c r="B463" s="478">
        <v>1</v>
      </c>
      <c r="C463" s="478">
        <v>0</v>
      </c>
      <c r="D463" s="478">
        <v>6</v>
      </c>
      <c r="E463" s="478">
        <v>6</v>
      </c>
      <c r="F463" s="478">
        <v>0</v>
      </c>
      <c r="G463" s="478">
        <v>3</v>
      </c>
      <c r="H463" s="479"/>
      <c r="I463" s="480">
        <v>5</v>
      </c>
      <c r="J463" s="481">
        <f t="shared" si="66"/>
        <v>21</v>
      </c>
    </row>
    <row r="464" spans="1:10">
      <c r="A464" s="77" t="s">
        <v>633</v>
      </c>
      <c r="B464" s="483">
        <v>1</v>
      </c>
      <c r="C464" s="483">
        <v>3</v>
      </c>
      <c r="D464" s="483">
        <v>15</v>
      </c>
      <c r="E464" s="483">
        <v>38</v>
      </c>
      <c r="F464" s="483">
        <v>1</v>
      </c>
      <c r="G464" s="484"/>
      <c r="H464" s="483">
        <v>0</v>
      </c>
      <c r="I464" s="485">
        <v>9</v>
      </c>
      <c r="J464" s="486">
        <f t="shared" si="66"/>
        <v>67</v>
      </c>
    </row>
    <row r="465" spans="1:10" ht="15.75" thickBot="1">
      <c r="A465" s="487" t="s">
        <v>114</v>
      </c>
      <c r="B465" s="488">
        <v>0</v>
      </c>
      <c r="C465" s="488">
        <v>2</v>
      </c>
      <c r="D465" s="488">
        <v>7</v>
      </c>
      <c r="E465" s="488">
        <v>12</v>
      </c>
      <c r="F465" s="488">
        <v>1</v>
      </c>
      <c r="G465" s="489"/>
      <c r="H465" s="488">
        <v>0</v>
      </c>
      <c r="I465" s="490">
        <v>3</v>
      </c>
      <c r="J465" s="491">
        <f t="shared" si="66"/>
        <v>25</v>
      </c>
    </row>
    <row r="466" spans="1:10">
      <c r="A466" s="492" t="s">
        <v>634</v>
      </c>
      <c r="B466" s="493">
        <v>1</v>
      </c>
      <c r="C466" s="493">
        <v>4</v>
      </c>
      <c r="D466" s="493">
        <v>18</v>
      </c>
      <c r="E466" s="493">
        <v>29</v>
      </c>
      <c r="F466" s="493">
        <v>1</v>
      </c>
      <c r="G466" s="474"/>
      <c r="H466" s="493">
        <v>0</v>
      </c>
      <c r="I466" s="493">
        <v>11</v>
      </c>
      <c r="J466" s="494">
        <f t="shared" si="66"/>
        <v>64</v>
      </c>
    </row>
    <row r="467" spans="1:10" ht="15.75" thickBot="1">
      <c r="A467" s="495" t="s">
        <v>114</v>
      </c>
      <c r="B467" s="113">
        <v>0</v>
      </c>
      <c r="C467" s="113">
        <v>1</v>
      </c>
      <c r="D467" s="113">
        <v>9</v>
      </c>
      <c r="E467" s="113">
        <v>11</v>
      </c>
      <c r="F467" s="113">
        <v>1</v>
      </c>
      <c r="G467" s="479"/>
      <c r="H467" s="113">
        <v>0</v>
      </c>
      <c r="I467" s="113">
        <v>6</v>
      </c>
      <c r="J467" s="496">
        <f t="shared" si="66"/>
        <v>28</v>
      </c>
    </row>
    <row r="468" spans="1:10">
      <c r="A468" s="492" t="s">
        <v>635</v>
      </c>
      <c r="B468" s="493">
        <v>1</v>
      </c>
      <c r="C468" s="493">
        <v>4</v>
      </c>
      <c r="D468" s="493">
        <v>17</v>
      </c>
      <c r="E468" s="493">
        <v>38</v>
      </c>
      <c r="F468" s="493">
        <v>1</v>
      </c>
      <c r="G468" s="474"/>
      <c r="H468" s="493">
        <v>0</v>
      </c>
      <c r="I468" s="493">
        <v>9</v>
      </c>
      <c r="J468" s="494">
        <f t="shared" si="66"/>
        <v>70</v>
      </c>
    </row>
    <row r="469" spans="1:10" ht="15.75" thickBot="1">
      <c r="A469" s="495" t="s">
        <v>114</v>
      </c>
      <c r="B469" s="113">
        <v>0</v>
      </c>
      <c r="C469" s="113">
        <v>1</v>
      </c>
      <c r="D469" s="113">
        <v>8</v>
      </c>
      <c r="E469" s="113">
        <v>11</v>
      </c>
      <c r="F469" s="113">
        <v>1</v>
      </c>
      <c r="G469" s="479"/>
      <c r="H469" s="113">
        <v>0</v>
      </c>
      <c r="I469" s="113">
        <v>2</v>
      </c>
      <c r="J469" s="496">
        <f t="shared" si="66"/>
        <v>23</v>
      </c>
    </row>
    <row r="470" spans="1:10">
      <c r="A470" s="492" t="s">
        <v>636</v>
      </c>
      <c r="B470" s="493">
        <v>1</v>
      </c>
      <c r="C470" s="493">
        <v>4</v>
      </c>
      <c r="D470" s="493">
        <v>17</v>
      </c>
      <c r="E470" s="493">
        <v>31</v>
      </c>
      <c r="F470" s="493">
        <v>1</v>
      </c>
      <c r="G470" s="474"/>
      <c r="H470" s="493">
        <v>0</v>
      </c>
      <c r="I470" s="493">
        <v>9</v>
      </c>
      <c r="J470" s="494">
        <f t="shared" si="66"/>
        <v>63</v>
      </c>
    </row>
    <row r="471" spans="1:10" ht="15.75" thickBot="1">
      <c r="A471" s="495" t="s">
        <v>114</v>
      </c>
      <c r="B471" s="113">
        <v>0</v>
      </c>
      <c r="C471" s="113">
        <v>0</v>
      </c>
      <c r="D471" s="113">
        <v>8</v>
      </c>
      <c r="E471" s="113">
        <v>5</v>
      </c>
      <c r="F471" s="113">
        <v>1</v>
      </c>
      <c r="G471" s="479"/>
      <c r="H471" s="113">
        <v>0</v>
      </c>
      <c r="I471" s="113">
        <v>1</v>
      </c>
      <c r="J471" s="496">
        <f t="shared" si="66"/>
        <v>15</v>
      </c>
    </row>
    <row r="472" spans="1:10">
      <c r="A472" s="492" t="s">
        <v>637</v>
      </c>
      <c r="B472" s="493">
        <v>1</v>
      </c>
      <c r="C472" s="493">
        <v>4</v>
      </c>
      <c r="D472" s="493">
        <v>9</v>
      </c>
      <c r="E472" s="493">
        <v>37</v>
      </c>
      <c r="F472" s="493">
        <v>1</v>
      </c>
      <c r="G472" s="474"/>
      <c r="H472" s="493">
        <v>0</v>
      </c>
      <c r="I472" s="493">
        <v>8</v>
      </c>
      <c r="J472" s="494">
        <f t="shared" si="66"/>
        <v>60</v>
      </c>
    </row>
    <row r="473" spans="1:10" ht="15.75" thickBot="1">
      <c r="A473" s="495" t="s">
        <v>114</v>
      </c>
      <c r="B473" s="113">
        <v>0</v>
      </c>
      <c r="C473" s="113">
        <v>0</v>
      </c>
      <c r="D473" s="113">
        <v>2</v>
      </c>
      <c r="E473" s="113">
        <v>2</v>
      </c>
      <c r="F473" s="113">
        <v>1</v>
      </c>
      <c r="G473" s="479"/>
      <c r="H473" s="113">
        <v>0</v>
      </c>
      <c r="I473" s="113">
        <v>1</v>
      </c>
      <c r="J473" s="496">
        <f t="shared" si="66"/>
        <v>6</v>
      </c>
    </row>
    <row r="474" spans="1:10">
      <c r="A474" s="492" t="s">
        <v>638</v>
      </c>
      <c r="B474" s="493">
        <v>1</v>
      </c>
      <c r="C474" s="493">
        <v>3</v>
      </c>
      <c r="D474" s="493">
        <v>10</v>
      </c>
      <c r="E474" s="493">
        <v>28</v>
      </c>
      <c r="F474" s="493">
        <v>1</v>
      </c>
      <c r="G474" s="474"/>
      <c r="H474" s="493">
        <v>0</v>
      </c>
      <c r="I474" s="493">
        <v>3</v>
      </c>
      <c r="J474" s="494">
        <f t="shared" si="66"/>
        <v>46</v>
      </c>
    </row>
    <row r="475" spans="1:10" ht="15.75" thickBot="1">
      <c r="A475" s="495" t="s">
        <v>114</v>
      </c>
      <c r="B475" s="113">
        <v>0</v>
      </c>
      <c r="C475" s="113">
        <v>0</v>
      </c>
      <c r="D475" s="113">
        <v>7</v>
      </c>
      <c r="E475" s="113">
        <v>3</v>
      </c>
      <c r="F475" s="113">
        <v>0</v>
      </c>
      <c r="G475" s="479"/>
      <c r="H475" s="113">
        <v>0</v>
      </c>
      <c r="I475" s="113">
        <v>0</v>
      </c>
      <c r="J475" s="496">
        <f t="shared" si="66"/>
        <v>10</v>
      </c>
    </row>
    <row r="476" spans="1:10">
      <c r="A476" s="492" t="s">
        <v>1586</v>
      </c>
      <c r="B476" s="493">
        <f>B474+B472+B470+B468+B466+B464</f>
        <v>6</v>
      </c>
      <c r="C476" s="493">
        <f>C474+C472+C470+C468+C466+C464</f>
        <v>22</v>
      </c>
      <c r="D476" s="493">
        <f>D474+D472+D470+D468+D466+D464</f>
        <v>86</v>
      </c>
      <c r="E476" s="493">
        <f>E474+E472+E470+E468+E466+E464</f>
        <v>201</v>
      </c>
      <c r="F476" s="493">
        <f>F474+F472+F470+F468+F466+F464</f>
        <v>6</v>
      </c>
      <c r="G476" s="474"/>
      <c r="H476" s="493">
        <f>H474+H472+H470+H468+H466+H464</f>
        <v>0</v>
      </c>
      <c r="I476" s="493">
        <f>I474+I472+I470+I468+I466+I464</f>
        <v>49</v>
      </c>
      <c r="J476" s="494">
        <f t="shared" si="66"/>
        <v>370</v>
      </c>
    </row>
    <row r="477" spans="1:10" ht="15.75" thickBot="1">
      <c r="A477" s="495" t="s">
        <v>114</v>
      </c>
      <c r="B477" s="113">
        <f>B465+B467+B469+B471+B473+B475</f>
        <v>0</v>
      </c>
      <c r="C477" s="113">
        <f>C475+C473+C471+C469+C467+C465</f>
        <v>4</v>
      </c>
      <c r="D477" s="113">
        <f>D475+D473+D471+D469+D467+D465</f>
        <v>41</v>
      </c>
      <c r="E477" s="113">
        <f>E475+E473+E471+E469+E467+E465</f>
        <v>44</v>
      </c>
      <c r="F477" s="113">
        <f>F475+F473+F471+F469+F467+F465</f>
        <v>5</v>
      </c>
      <c r="G477" s="530"/>
      <c r="H477" s="113">
        <f>H475+H473+H471+H469+H467+H465</f>
        <v>0</v>
      </c>
      <c r="I477" s="113">
        <f>I475+I473+I471+I469+I467+I465</f>
        <v>13</v>
      </c>
      <c r="J477" s="496">
        <f t="shared" si="66"/>
        <v>107</v>
      </c>
    </row>
    <row r="478" spans="1:10">
      <c r="A478" s="529" t="s">
        <v>1585</v>
      </c>
      <c r="B478" s="528">
        <v>0</v>
      </c>
      <c r="C478" s="528">
        <v>0</v>
      </c>
      <c r="D478" s="528">
        <v>0</v>
      </c>
      <c r="E478" s="528">
        <v>0</v>
      </c>
      <c r="F478" s="528">
        <v>0</v>
      </c>
      <c r="G478" s="484"/>
      <c r="H478" s="528">
        <v>1</v>
      </c>
      <c r="I478" s="527">
        <v>6</v>
      </c>
      <c r="J478" s="526">
        <f>SUM(J470,J472)</f>
        <v>123</v>
      </c>
    </row>
    <row r="479" spans="1:10" ht="15.75" thickBot="1">
      <c r="A479" s="495" t="s">
        <v>114</v>
      </c>
      <c r="B479" s="502">
        <f>SUM(B471,B473)</f>
        <v>0</v>
      </c>
      <c r="C479" s="502">
        <v>0</v>
      </c>
      <c r="D479" s="502">
        <v>0</v>
      </c>
      <c r="E479" s="502">
        <v>0</v>
      </c>
      <c r="F479" s="502">
        <v>0</v>
      </c>
      <c r="G479" s="525"/>
      <c r="H479" s="502">
        <v>0</v>
      </c>
      <c r="I479" s="513">
        <v>6</v>
      </c>
      <c r="J479" s="496">
        <f>SUM(J471,J473)</f>
        <v>21</v>
      </c>
    </row>
    <row r="480" spans="1:10">
      <c r="A480" s="504" t="s">
        <v>1571</v>
      </c>
      <c r="B480" s="505">
        <f t="shared" ref="B480:I481" si="67">B462+B476+B478</f>
        <v>7</v>
      </c>
      <c r="C480" s="505">
        <f t="shared" si="67"/>
        <v>26</v>
      </c>
      <c r="D480" s="505">
        <f t="shared" si="67"/>
        <v>117</v>
      </c>
      <c r="E480" s="505">
        <f t="shared" si="67"/>
        <v>245</v>
      </c>
      <c r="F480" s="505">
        <f t="shared" si="67"/>
        <v>7</v>
      </c>
      <c r="G480" s="505">
        <f t="shared" si="67"/>
        <v>12</v>
      </c>
      <c r="H480" s="505">
        <f t="shared" si="67"/>
        <v>1</v>
      </c>
      <c r="I480" s="505">
        <f t="shared" si="67"/>
        <v>70</v>
      </c>
      <c r="J480" s="506">
        <f>J468+J462</f>
        <v>178</v>
      </c>
    </row>
    <row r="481" spans="1:10" ht="15.75" thickBot="1">
      <c r="A481" s="477" t="s">
        <v>114</v>
      </c>
      <c r="B481" s="502">
        <f t="shared" si="67"/>
        <v>1</v>
      </c>
      <c r="C481" s="502">
        <f t="shared" si="67"/>
        <v>4</v>
      </c>
      <c r="D481" s="502">
        <f t="shared" si="67"/>
        <v>47</v>
      </c>
      <c r="E481" s="502">
        <f t="shared" si="67"/>
        <v>50</v>
      </c>
      <c r="F481" s="502">
        <f t="shared" si="67"/>
        <v>5</v>
      </c>
      <c r="G481" s="502">
        <f t="shared" si="67"/>
        <v>3</v>
      </c>
      <c r="H481" s="502">
        <f t="shared" si="67"/>
        <v>0</v>
      </c>
      <c r="I481" s="502">
        <f t="shared" si="67"/>
        <v>24</v>
      </c>
      <c r="J481" s="496">
        <f>J469+J463</f>
        <v>44</v>
      </c>
    </row>
    <row r="482" spans="1:10" ht="15.75" thickBot="1"/>
    <row r="483" spans="1:10">
      <c r="A483" s="1222" t="s">
        <v>1410</v>
      </c>
      <c r="B483" s="1131" t="s">
        <v>1559</v>
      </c>
      <c r="C483" s="1131" t="s">
        <v>1560</v>
      </c>
      <c r="D483" s="1219" t="s">
        <v>1561</v>
      </c>
      <c r="E483" s="1219" t="s">
        <v>1562</v>
      </c>
      <c r="F483" s="1219" t="s">
        <v>1563</v>
      </c>
      <c r="G483" s="1219" t="s">
        <v>1564</v>
      </c>
      <c r="H483" s="1191" t="s">
        <v>1565</v>
      </c>
      <c r="I483" s="1191" t="s">
        <v>1566</v>
      </c>
      <c r="J483" s="1220" t="s">
        <v>1567</v>
      </c>
    </row>
    <row r="484" spans="1:10" ht="39.950000000000003" customHeight="1" thickBot="1">
      <c r="A484" s="1223"/>
      <c r="B484" s="1145"/>
      <c r="C484" s="1145"/>
      <c r="D484" s="1192"/>
      <c r="E484" s="1192"/>
      <c r="F484" s="1192"/>
      <c r="G484" s="1192"/>
      <c r="H484" s="1192"/>
      <c r="I484" s="1192"/>
      <c r="J484" s="1221"/>
    </row>
    <row r="485" spans="1:10">
      <c r="A485" s="472" t="s">
        <v>1410</v>
      </c>
      <c r="B485" s="473">
        <v>1</v>
      </c>
      <c r="C485" s="473">
        <v>4</v>
      </c>
      <c r="D485" s="473">
        <v>24</v>
      </c>
      <c r="E485" s="473">
        <v>36</v>
      </c>
      <c r="F485" s="473">
        <v>1</v>
      </c>
      <c r="G485" s="473">
        <v>9</v>
      </c>
      <c r="H485" s="474"/>
      <c r="I485" s="475">
        <v>0</v>
      </c>
      <c r="J485" s="476">
        <f t="shared" ref="J485:J496" si="68">SUM(B485:I485)</f>
        <v>75</v>
      </c>
    </row>
    <row r="486" spans="1:10" ht="15.75" thickBot="1">
      <c r="A486" s="477" t="s">
        <v>114</v>
      </c>
      <c r="B486" s="478">
        <v>0</v>
      </c>
      <c r="C486" s="478">
        <v>0</v>
      </c>
      <c r="D486" s="478">
        <v>4</v>
      </c>
      <c r="E486" s="478">
        <v>5</v>
      </c>
      <c r="F486" s="478">
        <v>1</v>
      </c>
      <c r="G486" s="478">
        <v>1</v>
      </c>
      <c r="H486" s="479"/>
      <c r="I486" s="480">
        <v>0</v>
      </c>
      <c r="J486" s="481">
        <f t="shared" si="68"/>
        <v>11</v>
      </c>
    </row>
    <row r="487" spans="1:10">
      <c r="A487" s="482" t="s">
        <v>640</v>
      </c>
      <c r="B487" s="483">
        <v>1</v>
      </c>
      <c r="C487" s="483">
        <v>3</v>
      </c>
      <c r="D487" s="483">
        <v>11</v>
      </c>
      <c r="E487" s="483">
        <v>35</v>
      </c>
      <c r="F487" s="483">
        <v>1</v>
      </c>
      <c r="G487" s="484"/>
      <c r="H487" s="483">
        <v>0</v>
      </c>
      <c r="I487" s="485">
        <v>12</v>
      </c>
      <c r="J487" s="486">
        <f t="shared" si="68"/>
        <v>63</v>
      </c>
    </row>
    <row r="488" spans="1:10" ht="15.75" thickBot="1">
      <c r="A488" s="487" t="s">
        <v>114</v>
      </c>
      <c r="B488" s="488">
        <v>0</v>
      </c>
      <c r="C488" s="488">
        <v>0</v>
      </c>
      <c r="D488" s="488">
        <v>5</v>
      </c>
      <c r="E488" s="488">
        <v>0</v>
      </c>
      <c r="F488" s="488">
        <v>1</v>
      </c>
      <c r="G488" s="489"/>
      <c r="H488" s="488">
        <v>0</v>
      </c>
      <c r="I488" s="490">
        <v>0</v>
      </c>
      <c r="J488" s="491">
        <f t="shared" si="68"/>
        <v>6</v>
      </c>
    </row>
    <row r="489" spans="1:10">
      <c r="A489" s="492" t="s">
        <v>641</v>
      </c>
      <c r="B489" s="493">
        <v>1</v>
      </c>
      <c r="C489" s="493">
        <v>3</v>
      </c>
      <c r="D489" s="493">
        <v>9</v>
      </c>
      <c r="E489" s="493">
        <v>34</v>
      </c>
      <c r="F489" s="493">
        <v>1</v>
      </c>
      <c r="G489" s="474"/>
      <c r="H489" s="493">
        <v>0</v>
      </c>
      <c r="I489" s="493">
        <v>5</v>
      </c>
      <c r="J489" s="494">
        <f t="shared" si="68"/>
        <v>53</v>
      </c>
    </row>
    <row r="490" spans="1:10" ht="15.75" thickBot="1">
      <c r="A490" s="495" t="s">
        <v>114</v>
      </c>
      <c r="B490" s="113">
        <v>0</v>
      </c>
      <c r="C490" s="113">
        <v>1</v>
      </c>
      <c r="D490" s="113">
        <v>3</v>
      </c>
      <c r="E490" s="502">
        <v>5</v>
      </c>
      <c r="F490" s="113">
        <v>1</v>
      </c>
      <c r="G490" s="479"/>
      <c r="H490" s="113">
        <v>0</v>
      </c>
      <c r="I490" s="113">
        <v>0</v>
      </c>
      <c r="J490" s="496">
        <f t="shared" si="68"/>
        <v>10</v>
      </c>
    </row>
    <row r="491" spans="1:10">
      <c r="A491" s="482" t="s">
        <v>642</v>
      </c>
      <c r="B491" s="483">
        <v>1</v>
      </c>
      <c r="C491" s="483">
        <v>3</v>
      </c>
      <c r="D491" s="483">
        <v>11</v>
      </c>
      <c r="E491" s="483">
        <v>32</v>
      </c>
      <c r="F491" s="483">
        <v>1</v>
      </c>
      <c r="G491" s="484"/>
      <c r="H491" s="483">
        <v>0</v>
      </c>
      <c r="I491" s="485">
        <v>7</v>
      </c>
      <c r="J491" s="486">
        <f t="shared" si="68"/>
        <v>55</v>
      </c>
    </row>
    <row r="492" spans="1:10" ht="15.75" thickBot="1">
      <c r="A492" s="487" t="s">
        <v>114</v>
      </c>
      <c r="B492" s="488">
        <v>0</v>
      </c>
      <c r="C492" s="488">
        <v>1</v>
      </c>
      <c r="D492" s="488">
        <v>7</v>
      </c>
      <c r="E492" s="488">
        <v>8</v>
      </c>
      <c r="F492" s="488">
        <v>1</v>
      </c>
      <c r="G492" s="489"/>
      <c r="H492" s="488">
        <v>0</v>
      </c>
      <c r="I492" s="490">
        <v>2</v>
      </c>
      <c r="J492" s="491">
        <f t="shared" si="68"/>
        <v>19</v>
      </c>
    </row>
    <row r="493" spans="1:10">
      <c r="A493" s="492" t="s">
        <v>643</v>
      </c>
      <c r="B493" s="493">
        <v>1</v>
      </c>
      <c r="C493" s="493">
        <v>3</v>
      </c>
      <c r="D493" s="493">
        <v>12</v>
      </c>
      <c r="E493" s="493">
        <v>29</v>
      </c>
      <c r="F493" s="493">
        <v>1</v>
      </c>
      <c r="G493" s="474"/>
      <c r="H493" s="493">
        <v>0</v>
      </c>
      <c r="I493" s="493">
        <v>6</v>
      </c>
      <c r="J493" s="494">
        <f t="shared" si="68"/>
        <v>52</v>
      </c>
    </row>
    <row r="494" spans="1:10" ht="15.75" thickBot="1">
      <c r="A494" s="495" t="s">
        <v>114</v>
      </c>
      <c r="B494" s="113">
        <v>1</v>
      </c>
      <c r="C494" s="113">
        <v>0</v>
      </c>
      <c r="D494" s="113">
        <v>1</v>
      </c>
      <c r="E494" s="113">
        <v>3</v>
      </c>
      <c r="F494" s="113">
        <v>1</v>
      </c>
      <c r="G494" s="479"/>
      <c r="H494" s="113">
        <v>0</v>
      </c>
      <c r="I494" s="113">
        <v>1</v>
      </c>
      <c r="J494" s="496">
        <f t="shared" si="68"/>
        <v>7</v>
      </c>
    </row>
    <row r="495" spans="1:10">
      <c r="A495" s="492" t="s">
        <v>1584</v>
      </c>
      <c r="B495" s="493">
        <v>0</v>
      </c>
      <c r="C495" s="493">
        <v>0</v>
      </c>
      <c r="D495" s="493">
        <v>0</v>
      </c>
      <c r="E495" s="493">
        <v>0</v>
      </c>
      <c r="F495" s="493">
        <v>0</v>
      </c>
      <c r="G495" s="474"/>
      <c r="H495" s="493">
        <v>1</v>
      </c>
      <c r="I495" s="493">
        <v>0</v>
      </c>
      <c r="J495" s="494">
        <f t="shared" si="68"/>
        <v>1</v>
      </c>
    </row>
    <row r="496" spans="1:10" ht="15.75" thickBot="1">
      <c r="A496" s="495" t="s">
        <v>114</v>
      </c>
      <c r="B496" s="113">
        <v>0</v>
      </c>
      <c r="C496" s="113">
        <v>0</v>
      </c>
      <c r="D496" s="113">
        <v>0</v>
      </c>
      <c r="E496" s="113">
        <v>0</v>
      </c>
      <c r="F496" s="113">
        <v>0</v>
      </c>
      <c r="G496" s="479"/>
      <c r="H496" s="113">
        <v>0</v>
      </c>
      <c r="I496" s="113">
        <v>0</v>
      </c>
      <c r="J496" s="496">
        <f t="shared" si="68"/>
        <v>0</v>
      </c>
    </row>
    <row r="497" spans="1:10">
      <c r="A497" s="497" t="s">
        <v>1570</v>
      </c>
      <c r="B497" s="498">
        <f>SUM(B487,B489,B491,B493,B495)</f>
        <v>4</v>
      </c>
      <c r="C497" s="498">
        <f>SUM(C487,C489,C491,C493,C495)</f>
        <v>12</v>
      </c>
      <c r="D497" s="498">
        <f>SUM(D487,D489,D491,D493,D495)</f>
        <v>43</v>
      </c>
      <c r="E497" s="498">
        <f>SUM(E487,E489,E491,E493,E495)</f>
        <v>130</v>
      </c>
      <c r="F497" s="498">
        <f>SUM(F487,F489,F491,F493,F495)</f>
        <v>4</v>
      </c>
      <c r="G497" s="499"/>
      <c r="H497" s="498">
        <f t="shared" ref="H497:J498" si="69">SUM(H487,H489,H491,H493,H495)</f>
        <v>1</v>
      </c>
      <c r="I497" s="498">
        <f t="shared" si="69"/>
        <v>30</v>
      </c>
      <c r="J497" s="498">
        <f t="shared" si="69"/>
        <v>224</v>
      </c>
    </row>
    <row r="498" spans="1:10" ht="15.75" thickBot="1">
      <c r="A498" s="495" t="s">
        <v>114</v>
      </c>
      <c r="B498" s="502">
        <f>SUM(B488,B490,B492,B494,B496)</f>
        <v>1</v>
      </c>
      <c r="C498" s="502">
        <f>SUM(C488,C490,C492,C494)</f>
        <v>2</v>
      </c>
      <c r="D498" s="502">
        <f>SUM(D488,D490,D492,D494)</f>
        <v>16</v>
      </c>
      <c r="E498" s="502">
        <f>SUM(E488,E490,E492,E494)</f>
        <v>16</v>
      </c>
      <c r="F498" s="502">
        <f>SUM(F488,F490,F492,F494)</f>
        <v>4</v>
      </c>
      <c r="G498" s="502">
        <f>SUM(G488,G490)</f>
        <v>0</v>
      </c>
      <c r="H498" s="502">
        <f t="shared" si="69"/>
        <v>0</v>
      </c>
      <c r="I498" s="502">
        <f t="shared" si="69"/>
        <v>3</v>
      </c>
      <c r="J498" s="502">
        <f t="shared" si="69"/>
        <v>42</v>
      </c>
    </row>
    <row r="499" spans="1:10">
      <c r="A499" s="504" t="s">
        <v>1571</v>
      </c>
      <c r="B499" s="505">
        <f t="shared" ref="B499:J499" si="70">B497+B485</f>
        <v>5</v>
      </c>
      <c r="C499" s="505">
        <f t="shared" si="70"/>
        <v>16</v>
      </c>
      <c r="D499" s="505">
        <f t="shared" si="70"/>
        <v>67</v>
      </c>
      <c r="E499" s="505">
        <f t="shared" si="70"/>
        <v>166</v>
      </c>
      <c r="F499" s="505">
        <f t="shared" si="70"/>
        <v>5</v>
      </c>
      <c r="G499" s="505">
        <f t="shared" si="70"/>
        <v>9</v>
      </c>
      <c r="H499" s="505">
        <f t="shared" si="70"/>
        <v>1</v>
      </c>
      <c r="I499" s="505">
        <f t="shared" si="70"/>
        <v>30</v>
      </c>
      <c r="J499" s="506">
        <f t="shared" si="70"/>
        <v>299</v>
      </c>
    </row>
    <row r="500" spans="1:10" ht="15.75" thickBot="1">
      <c r="A500" s="477" t="s">
        <v>114</v>
      </c>
      <c r="B500" s="502">
        <f t="shared" ref="B500:J500" si="71">B498+B486</f>
        <v>1</v>
      </c>
      <c r="C500" s="502">
        <f t="shared" si="71"/>
        <v>2</v>
      </c>
      <c r="D500" s="502">
        <f t="shared" si="71"/>
        <v>20</v>
      </c>
      <c r="E500" s="502">
        <f t="shared" si="71"/>
        <v>21</v>
      </c>
      <c r="F500" s="502">
        <f t="shared" si="71"/>
        <v>5</v>
      </c>
      <c r="G500" s="502">
        <f t="shared" si="71"/>
        <v>1</v>
      </c>
      <c r="H500" s="502">
        <f t="shared" si="71"/>
        <v>0</v>
      </c>
      <c r="I500" s="502">
        <f t="shared" si="71"/>
        <v>3</v>
      </c>
      <c r="J500" s="496">
        <f t="shared" si="71"/>
        <v>53</v>
      </c>
    </row>
    <row r="501" spans="1:10" ht="15.75" thickBot="1"/>
    <row r="502" spans="1:10">
      <c r="A502" s="1222" t="s">
        <v>1459</v>
      </c>
      <c r="B502" s="1131" t="s">
        <v>1559</v>
      </c>
      <c r="C502" s="1131" t="s">
        <v>1560</v>
      </c>
      <c r="D502" s="1219" t="s">
        <v>1561</v>
      </c>
      <c r="E502" s="1219" t="s">
        <v>1562</v>
      </c>
      <c r="F502" s="1219" t="s">
        <v>1563</v>
      </c>
      <c r="G502" s="1219" t="s">
        <v>1564</v>
      </c>
      <c r="H502" s="1191" t="s">
        <v>1565</v>
      </c>
      <c r="I502" s="1191" t="s">
        <v>1566</v>
      </c>
      <c r="J502" s="1220" t="s">
        <v>1567</v>
      </c>
    </row>
    <row r="503" spans="1:10" ht="39.950000000000003" customHeight="1" thickBot="1">
      <c r="A503" s="1223"/>
      <c r="B503" s="1145"/>
      <c r="C503" s="1145"/>
      <c r="D503" s="1192"/>
      <c r="E503" s="1192"/>
      <c r="F503" s="1192"/>
      <c r="G503" s="1192"/>
      <c r="H503" s="1192"/>
      <c r="I503" s="1192"/>
      <c r="J503" s="1221"/>
    </row>
    <row r="504" spans="1:10" ht="26.25">
      <c r="A504" s="472" t="s">
        <v>1459</v>
      </c>
      <c r="B504" s="473">
        <v>1</v>
      </c>
      <c r="C504" s="473">
        <v>3</v>
      </c>
      <c r="D504" s="473">
        <v>15</v>
      </c>
      <c r="E504" s="473">
        <v>28</v>
      </c>
      <c r="F504" s="473">
        <v>1</v>
      </c>
      <c r="G504" s="473">
        <v>9</v>
      </c>
      <c r="H504" s="474"/>
      <c r="I504" s="475">
        <v>6</v>
      </c>
      <c r="J504" s="476">
        <f t="shared" ref="J504:J509" si="72">SUM(B504:I504)</f>
        <v>63</v>
      </c>
    </row>
    <row r="505" spans="1:10" ht="15.75" thickBot="1">
      <c r="A505" s="477" t="s">
        <v>114</v>
      </c>
      <c r="B505" s="478"/>
      <c r="C505" s="478">
        <v>1</v>
      </c>
      <c r="D505" s="478">
        <v>9</v>
      </c>
      <c r="E505" s="478">
        <v>6</v>
      </c>
      <c r="F505" s="478"/>
      <c r="G505" s="478">
        <v>1</v>
      </c>
      <c r="H505" s="479"/>
      <c r="I505" s="480">
        <v>4</v>
      </c>
      <c r="J505" s="481">
        <f t="shared" si="72"/>
        <v>21</v>
      </c>
    </row>
    <row r="506" spans="1:10">
      <c r="A506" s="482" t="s">
        <v>1568</v>
      </c>
      <c r="B506" s="483"/>
      <c r="C506" s="483"/>
      <c r="D506" s="483"/>
      <c r="E506" s="483"/>
      <c r="F506" s="483"/>
      <c r="G506" s="484"/>
      <c r="H506" s="483"/>
      <c r="I506" s="485"/>
      <c r="J506" s="486">
        <f t="shared" si="72"/>
        <v>0</v>
      </c>
    </row>
    <row r="507" spans="1:10" ht="15.75" thickBot="1">
      <c r="A507" s="487" t="s">
        <v>114</v>
      </c>
      <c r="B507" s="488"/>
      <c r="C507" s="488"/>
      <c r="D507" s="488"/>
      <c r="E507" s="488"/>
      <c r="F507" s="488"/>
      <c r="G507" s="489"/>
      <c r="H507" s="488"/>
      <c r="I507" s="490"/>
      <c r="J507" s="491">
        <f t="shared" si="72"/>
        <v>0</v>
      </c>
    </row>
    <row r="508" spans="1:10">
      <c r="A508" s="492" t="s">
        <v>1569</v>
      </c>
      <c r="B508" s="493"/>
      <c r="C508" s="493"/>
      <c r="D508" s="493"/>
      <c r="E508" s="493"/>
      <c r="F508" s="493"/>
      <c r="G508" s="474"/>
      <c r="H508" s="493"/>
      <c r="I508" s="493"/>
      <c r="J508" s="494">
        <f t="shared" si="72"/>
        <v>0</v>
      </c>
    </row>
    <row r="509" spans="1:10" ht="15.75" thickBot="1">
      <c r="A509" s="495" t="s">
        <v>114</v>
      </c>
      <c r="B509" s="113"/>
      <c r="C509" s="113"/>
      <c r="D509" s="113"/>
      <c r="E509" s="113"/>
      <c r="F509" s="113"/>
      <c r="G509" s="479"/>
      <c r="H509" s="113"/>
      <c r="I509" s="113"/>
      <c r="J509" s="496">
        <f t="shared" si="72"/>
        <v>0</v>
      </c>
    </row>
    <row r="510" spans="1:10">
      <c r="A510" s="497" t="s">
        <v>1570</v>
      </c>
      <c r="B510" s="498">
        <f t="shared" ref="B510:F511" si="73">SUM(B506,B508)</f>
        <v>0</v>
      </c>
      <c r="C510" s="498">
        <f t="shared" si="73"/>
        <v>0</v>
      </c>
      <c r="D510" s="498">
        <f t="shared" si="73"/>
        <v>0</v>
      </c>
      <c r="E510" s="498">
        <f t="shared" si="73"/>
        <v>0</v>
      </c>
      <c r="F510" s="498">
        <f t="shared" si="73"/>
        <v>0</v>
      </c>
      <c r="G510" s="499"/>
      <c r="H510" s="498">
        <f t="shared" ref="H510:J511" si="74">SUM(H506,H508)</f>
        <v>0</v>
      </c>
      <c r="I510" s="500">
        <f t="shared" si="74"/>
        <v>0</v>
      </c>
      <c r="J510" s="501">
        <f t="shared" si="74"/>
        <v>0</v>
      </c>
    </row>
    <row r="511" spans="1:10" ht="15.75" thickBot="1">
      <c r="A511" s="495" t="s">
        <v>114</v>
      </c>
      <c r="B511" s="502">
        <f t="shared" si="73"/>
        <v>0</v>
      </c>
      <c r="C511" s="502">
        <f t="shared" si="73"/>
        <v>0</v>
      </c>
      <c r="D511" s="502">
        <f t="shared" si="73"/>
        <v>0</v>
      </c>
      <c r="E511" s="502">
        <f t="shared" si="73"/>
        <v>0</v>
      </c>
      <c r="F511" s="502">
        <f t="shared" si="73"/>
        <v>0</v>
      </c>
      <c r="G511" s="502">
        <f>SUM(G507,G509)</f>
        <v>0</v>
      </c>
      <c r="H511" s="502">
        <f t="shared" si="74"/>
        <v>0</v>
      </c>
      <c r="I511" s="503">
        <f t="shared" si="74"/>
        <v>0</v>
      </c>
      <c r="J511" s="496">
        <f t="shared" si="74"/>
        <v>0</v>
      </c>
    </row>
    <row r="512" spans="1:10">
      <c r="A512" s="504" t="s">
        <v>1571</v>
      </c>
      <c r="B512" s="505">
        <f t="shared" ref="B512:D513" si="75">B510+B504</f>
        <v>1</v>
      </c>
      <c r="C512" s="505">
        <f t="shared" si="75"/>
        <v>3</v>
      </c>
      <c r="D512" s="505">
        <f t="shared" si="75"/>
        <v>15</v>
      </c>
      <c r="E512" s="524">
        <v>28</v>
      </c>
      <c r="F512" s="505">
        <f t="shared" ref="F512:J513" si="76">F510+F504</f>
        <v>1</v>
      </c>
      <c r="G512" s="505">
        <f t="shared" si="76"/>
        <v>9</v>
      </c>
      <c r="H512" s="505">
        <f t="shared" si="76"/>
        <v>0</v>
      </c>
      <c r="I512" s="505">
        <f t="shared" si="76"/>
        <v>6</v>
      </c>
      <c r="J512" s="506">
        <f t="shared" si="76"/>
        <v>63</v>
      </c>
    </row>
    <row r="513" spans="1:10" ht="15.75" thickBot="1">
      <c r="A513" s="477" t="s">
        <v>114</v>
      </c>
      <c r="B513" s="502">
        <f t="shared" si="75"/>
        <v>0</v>
      </c>
      <c r="C513" s="502">
        <f t="shared" si="75"/>
        <v>1</v>
      </c>
      <c r="D513" s="502">
        <f t="shared" si="75"/>
        <v>9</v>
      </c>
      <c r="E513" s="502">
        <f>E511+E505</f>
        <v>6</v>
      </c>
      <c r="F513" s="502">
        <f t="shared" si="76"/>
        <v>0</v>
      </c>
      <c r="G513" s="502">
        <f t="shared" si="76"/>
        <v>1</v>
      </c>
      <c r="H513" s="502">
        <f t="shared" si="76"/>
        <v>0</v>
      </c>
      <c r="I513" s="502">
        <f t="shared" si="76"/>
        <v>4</v>
      </c>
      <c r="J513" s="496">
        <f t="shared" si="76"/>
        <v>21</v>
      </c>
    </row>
    <row r="514" spans="1:10" ht="15.75" thickBot="1"/>
    <row r="515" spans="1:10">
      <c r="A515" s="1222" t="s">
        <v>2434</v>
      </c>
      <c r="B515" s="1131" t="s">
        <v>1559</v>
      </c>
      <c r="C515" s="1131" t="s">
        <v>1560</v>
      </c>
      <c r="D515" s="1219" t="s">
        <v>1561</v>
      </c>
      <c r="E515" s="1219" t="s">
        <v>1562</v>
      </c>
      <c r="F515" s="1219" t="s">
        <v>1563</v>
      </c>
      <c r="G515" s="1219" t="s">
        <v>1564</v>
      </c>
      <c r="H515" s="1191" t="s">
        <v>1565</v>
      </c>
      <c r="I515" s="1191" t="s">
        <v>1566</v>
      </c>
      <c r="J515" s="1220" t="s">
        <v>1567</v>
      </c>
    </row>
    <row r="516" spans="1:10" ht="39.950000000000003" customHeight="1" thickBot="1">
      <c r="A516" s="1223"/>
      <c r="B516" s="1145"/>
      <c r="C516" s="1145"/>
      <c r="D516" s="1192"/>
      <c r="E516" s="1192"/>
      <c r="F516" s="1192"/>
      <c r="G516" s="1192"/>
      <c r="H516" s="1192"/>
      <c r="I516" s="1192"/>
      <c r="J516" s="1221"/>
    </row>
    <row r="517" spans="1:10">
      <c r="A517" s="472" t="s">
        <v>514</v>
      </c>
      <c r="B517" s="473">
        <v>1</v>
      </c>
      <c r="C517" s="473">
        <v>2</v>
      </c>
      <c r="D517" s="473">
        <v>7</v>
      </c>
      <c r="E517" s="473">
        <v>7</v>
      </c>
      <c r="F517" s="473">
        <v>1</v>
      </c>
      <c r="G517" s="473"/>
      <c r="H517" s="474"/>
      <c r="I517" s="475">
        <v>10</v>
      </c>
      <c r="J517" s="476">
        <f t="shared" ref="J517:J522" si="77">SUM(B517:I517)</f>
        <v>28</v>
      </c>
    </row>
    <row r="518" spans="1:10" ht="15.75" thickBot="1">
      <c r="A518" s="477" t="s">
        <v>114</v>
      </c>
      <c r="B518" s="478"/>
      <c r="C518" s="478"/>
      <c r="D518" s="478">
        <v>3</v>
      </c>
      <c r="E518" s="478">
        <v>1</v>
      </c>
      <c r="F518" s="478"/>
      <c r="G518" s="478"/>
      <c r="H518" s="479"/>
      <c r="I518" s="480">
        <v>1</v>
      </c>
      <c r="J518" s="481">
        <f t="shared" si="77"/>
        <v>5</v>
      </c>
    </row>
    <row r="519" spans="1:10">
      <c r="A519" s="482" t="s">
        <v>1568</v>
      </c>
      <c r="B519" s="483"/>
      <c r="C519" s="483"/>
      <c r="D519" s="483"/>
      <c r="E519" s="483"/>
      <c r="F519" s="483"/>
      <c r="G519" s="484"/>
      <c r="H519" s="483"/>
      <c r="I519" s="485"/>
      <c r="J519" s="486">
        <f t="shared" si="77"/>
        <v>0</v>
      </c>
    </row>
    <row r="520" spans="1:10" ht="15.75" thickBot="1">
      <c r="A520" s="487" t="s">
        <v>114</v>
      </c>
      <c r="B520" s="488"/>
      <c r="C520" s="488"/>
      <c r="D520" s="488"/>
      <c r="E520" s="488"/>
      <c r="F520" s="488"/>
      <c r="G520" s="489"/>
      <c r="H520" s="488"/>
      <c r="I520" s="490"/>
      <c r="J520" s="491">
        <f t="shared" si="77"/>
        <v>0</v>
      </c>
    </row>
    <row r="521" spans="1:10">
      <c r="A521" s="492" t="s">
        <v>1569</v>
      </c>
      <c r="B521" s="493"/>
      <c r="C521" s="493"/>
      <c r="D521" s="493"/>
      <c r="E521" s="493"/>
      <c r="F521" s="493"/>
      <c r="G521" s="474"/>
      <c r="H521" s="493"/>
      <c r="I521" s="493"/>
      <c r="J521" s="494">
        <f t="shared" si="77"/>
        <v>0</v>
      </c>
    </row>
    <row r="522" spans="1:10" ht="15.75" thickBot="1">
      <c r="A522" s="495" t="s">
        <v>114</v>
      </c>
      <c r="B522" s="113"/>
      <c r="C522" s="113"/>
      <c r="D522" s="113"/>
      <c r="E522" s="113"/>
      <c r="F522" s="113"/>
      <c r="G522" s="479"/>
      <c r="H522" s="113"/>
      <c r="I522" s="113"/>
      <c r="J522" s="496">
        <f t="shared" si="77"/>
        <v>0</v>
      </c>
    </row>
    <row r="523" spans="1:10">
      <c r="A523" s="497" t="s">
        <v>1570</v>
      </c>
      <c r="B523" s="498">
        <f t="shared" ref="B523:F524" si="78">SUM(B519,B521)</f>
        <v>0</v>
      </c>
      <c r="C523" s="498">
        <f t="shared" si="78"/>
        <v>0</v>
      </c>
      <c r="D523" s="498">
        <f t="shared" si="78"/>
        <v>0</v>
      </c>
      <c r="E523" s="498">
        <f t="shared" si="78"/>
        <v>0</v>
      </c>
      <c r="F523" s="498">
        <f t="shared" si="78"/>
        <v>0</v>
      </c>
      <c r="G523" s="499"/>
      <c r="H523" s="498">
        <f t="shared" ref="H523:J524" si="79">SUM(H519,H521)</f>
        <v>0</v>
      </c>
      <c r="I523" s="500">
        <f t="shared" si="79"/>
        <v>0</v>
      </c>
      <c r="J523" s="501">
        <f t="shared" si="79"/>
        <v>0</v>
      </c>
    </row>
    <row r="524" spans="1:10" ht="15.75" thickBot="1">
      <c r="A524" s="495" t="s">
        <v>114</v>
      </c>
      <c r="B524" s="502">
        <f t="shared" si="78"/>
        <v>0</v>
      </c>
      <c r="C524" s="502">
        <f t="shared" si="78"/>
        <v>0</v>
      </c>
      <c r="D524" s="502">
        <f t="shared" si="78"/>
        <v>0</v>
      </c>
      <c r="E524" s="502">
        <f t="shared" si="78"/>
        <v>0</v>
      </c>
      <c r="F524" s="502">
        <f t="shared" si="78"/>
        <v>0</v>
      </c>
      <c r="G524" s="502">
        <f>SUM(G520,G522)</f>
        <v>0</v>
      </c>
      <c r="H524" s="502">
        <f t="shared" si="79"/>
        <v>0</v>
      </c>
      <c r="I524" s="503">
        <f t="shared" si="79"/>
        <v>0</v>
      </c>
      <c r="J524" s="496">
        <f t="shared" si="79"/>
        <v>0</v>
      </c>
    </row>
    <row r="525" spans="1:10">
      <c r="A525" s="504" t="s">
        <v>1571</v>
      </c>
      <c r="B525" s="505">
        <f t="shared" ref="B525:J525" si="80">B523+B517</f>
        <v>1</v>
      </c>
      <c r="C525" s="505">
        <f t="shared" si="80"/>
        <v>2</v>
      </c>
      <c r="D525" s="505">
        <f t="shared" si="80"/>
        <v>7</v>
      </c>
      <c r="E525" s="505">
        <f t="shared" si="80"/>
        <v>7</v>
      </c>
      <c r="F525" s="505">
        <f t="shared" si="80"/>
        <v>1</v>
      </c>
      <c r="G525" s="505">
        <f t="shared" si="80"/>
        <v>0</v>
      </c>
      <c r="H525" s="505">
        <f t="shared" si="80"/>
        <v>0</v>
      </c>
      <c r="I525" s="505">
        <f t="shared" si="80"/>
        <v>10</v>
      </c>
      <c r="J525" s="506">
        <f t="shared" si="80"/>
        <v>28</v>
      </c>
    </row>
    <row r="526" spans="1:10" ht="15.75" thickBot="1">
      <c r="A526" s="477" t="s">
        <v>114</v>
      </c>
      <c r="B526" s="502">
        <f t="shared" ref="B526:J526" si="81">B524+B518</f>
        <v>0</v>
      </c>
      <c r="C526" s="502">
        <f t="shared" si="81"/>
        <v>0</v>
      </c>
      <c r="D526" s="502">
        <f t="shared" si="81"/>
        <v>3</v>
      </c>
      <c r="E526" s="502">
        <f t="shared" si="81"/>
        <v>1</v>
      </c>
      <c r="F526" s="502">
        <f t="shared" si="81"/>
        <v>0</v>
      </c>
      <c r="G526" s="502">
        <f t="shared" si="81"/>
        <v>0</v>
      </c>
      <c r="H526" s="502">
        <f t="shared" si="81"/>
        <v>0</v>
      </c>
      <c r="I526" s="502">
        <f t="shared" si="81"/>
        <v>1</v>
      </c>
      <c r="J526" s="496">
        <f t="shared" si="81"/>
        <v>5</v>
      </c>
    </row>
    <row r="527" spans="1:10" ht="15.75" thickBot="1"/>
    <row r="528" spans="1:10">
      <c r="A528" s="1222" t="s">
        <v>2435</v>
      </c>
      <c r="B528" s="1131" t="s">
        <v>1559</v>
      </c>
      <c r="C528" s="1131" t="s">
        <v>1560</v>
      </c>
      <c r="D528" s="1219" t="s">
        <v>1561</v>
      </c>
      <c r="E528" s="1219" t="s">
        <v>1562</v>
      </c>
      <c r="F528" s="1219" t="s">
        <v>1563</v>
      </c>
      <c r="G528" s="1219" t="s">
        <v>1564</v>
      </c>
      <c r="H528" s="1191" t="s">
        <v>1565</v>
      </c>
      <c r="I528" s="1191" t="s">
        <v>1566</v>
      </c>
      <c r="J528" s="1220" t="s">
        <v>1567</v>
      </c>
    </row>
    <row r="529" spans="1:10" ht="39.950000000000003" customHeight="1" thickBot="1">
      <c r="A529" s="1223"/>
      <c r="B529" s="1145"/>
      <c r="C529" s="1145"/>
      <c r="D529" s="1192"/>
      <c r="E529" s="1192"/>
      <c r="F529" s="1192"/>
      <c r="G529" s="1192"/>
      <c r="H529" s="1192"/>
      <c r="I529" s="1192"/>
      <c r="J529" s="1221"/>
    </row>
    <row r="530" spans="1:10">
      <c r="A530" s="472" t="s">
        <v>25</v>
      </c>
      <c r="B530" s="473">
        <v>1</v>
      </c>
      <c r="C530" s="473">
        <v>3</v>
      </c>
      <c r="D530" s="473">
        <v>15</v>
      </c>
      <c r="E530" s="473">
        <v>19</v>
      </c>
      <c r="F530" s="473">
        <v>1</v>
      </c>
      <c r="G530" s="473">
        <v>9</v>
      </c>
      <c r="H530" s="474"/>
      <c r="I530" s="475">
        <v>0</v>
      </c>
      <c r="J530" s="476">
        <f t="shared" ref="J530:J535" si="82">SUM(B530:I530)</f>
        <v>48</v>
      </c>
    </row>
    <row r="531" spans="1:10" ht="15.75" thickBot="1">
      <c r="A531" s="477" t="s">
        <v>114</v>
      </c>
      <c r="B531" s="478">
        <v>0</v>
      </c>
      <c r="C531" s="478">
        <v>1</v>
      </c>
      <c r="D531" s="478">
        <v>5</v>
      </c>
      <c r="E531" s="478">
        <v>2</v>
      </c>
      <c r="F531" s="478">
        <v>0</v>
      </c>
      <c r="G531" s="478">
        <v>1</v>
      </c>
      <c r="H531" s="479"/>
      <c r="I531" s="480">
        <v>0</v>
      </c>
      <c r="J531" s="481">
        <f t="shared" si="82"/>
        <v>9</v>
      </c>
    </row>
    <row r="532" spans="1:10">
      <c r="A532" s="482" t="s">
        <v>1568</v>
      </c>
      <c r="B532" s="483"/>
      <c r="C532" s="483"/>
      <c r="D532" s="483"/>
      <c r="E532" s="483"/>
      <c r="F532" s="483"/>
      <c r="G532" s="484"/>
      <c r="H532" s="483"/>
      <c r="I532" s="485"/>
      <c r="J532" s="486">
        <f t="shared" si="82"/>
        <v>0</v>
      </c>
    </row>
    <row r="533" spans="1:10" ht="15.75" thickBot="1">
      <c r="A533" s="487" t="s">
        <v>114</v>
      </c>
      <c r="B533" s="488"/>
      <c r="C533" s="488"/>
      <c r="D533" s="488"/>
      <c r="E533" s="488"/>
      <c r="F533" s="488"/>
      <c r="G533" s="489"/>
      <c r="H533" s="488"/>
      <c r="I533" s="490"/>
      <c r="J533" s="491">
        <f t="shared" si="82"/>
        <v>0</v>
      </c>
    </row>
    <row r="534" spans="1:10">
      <c r="A534" s="492" t="s">
        <v>1569</v>
      </c>
      <c r="B534" s="493"/>
      <c r="C534" s="493"/>
      <c r="D534" s="493"/>
      <c r="E534" s="493"/>
      <c r="F534" s="493"/>
      <c r="G534" s="474"/>
      <c r="H534" s="493"/>
      <c r="I534" s="493"/>
      <c r="J534" s="494">
        <f t="shared" si="82"/>
        <v>0</v>
      </c>
    </row>
    <row r="535" spans="1:10" ht="15.75" thickBot="1">
      <c r="A535" s="495" t="s">
        <v>114</v>
      </c>
      <c r="B535" s="113"/>
      <c r="C535" s="113"/>
      <c r="D535" s="113"/>
      <c r="E535" s="113"/>
      <c r="F535" s="113"/>
      <c r="G535" s="479"/>
      <c r="H535" s="113"/>
      <c r="I535" s="113"/>
      <c r="J535" s="496">
        <f t="shared" si="82"/>
        <v>0</v>
      </c>
    </row>
    <row r="536" spans="1:10">
      <c r="A536" s="497" t="s">
        <v>1570</v>
      </c>
      <c r="B536" s="498">
        <f t="shared" ref="B536:F537" si="83">SUM(B532,B534)</f>
        <v>0</v>
      </c>
      <c r="C536" s="498">
        <f t="shared" si="83"/>
        <v>0</v>
      </c>
      <c r="D536" s="498">
        <f t="shared" si="83"/>
        <v>0</v>
      </c>
      <c r="E536" s="498">
        <f t="shared" si="83"/>
        <v>0</v>
      </c>
      <c r="F536" s="498">
        <f t="shared" si="83"/>
        <v>0</v>
      </c>
      <c r="G536" s="499"/>
      <c r="H536" s="498">
        <f t="shared" ref="H536:J537" si="84">SUM(H532,H534)</f>
        <v>0</v>
      </c>
      <c r="I536" s="500">
        <f t="shared" si="84"/>
        <v>0</v>
      </c>
      <c r="J536" s="501">
        <f t="shared" si="84"/>
        <v>0</v>
      </c>
    </row>
    <row r="537" spans="1:10" ht="15.75" thickBot="1">
      <c r="A537" s="495" t="s">
        <v>114</v>
      </c>
      <c r="B537" s="502">
        <f t="shared" si="83"/>
        <v>0</v>
      </c>
      <c r="C537" s="502">
        <f t="shared" si="83"/>
        <v>0</v>
      </c>
      <c r="D537" s="502">
        <f t="shared" si="83"/>
        <v>0</v>
      </c>
      <c r="E537" s="502">
        <f t="shared" si="83"/>
        <v>0</v>
      </c>
      <c r="F537" s="502">
        <f t="shared" si="83"/>
        <v>0</v>
      </c>
      <c r="G537" s="502">
        <f>SUM(G533,G535)</f>
        <v>0</v>
      </c>
      <c r="H537" s="502">
        <f t="shared" si="84"/>
        <v>0</v>
      </c>
      <c r="I537" s="503">
        <f t="shared" si="84"/>
        <v>0</v>
      </c>
      <c r="J537" s="496">
        <f t="shared" si="84"/>
        <v>0</v>
      </c>
    </row>
    <row r="538" spans="1:10">
      <c r="A538" s="504" t="s">
        <v>1571</v>
      </c>
      <c r="B538" s="505">
        <f t="shared" ref="B538:J538" si="85">B536+B530</f>
        <v>1</v>
      </c>
      <c r="C538" s="505">
        <f t="shared" si="85"/>
        <v>3</v>
      </c>
      <c r="D538" s="505">
        <f t="shared" si="85"/>
        <v>15</v>
      </c>
      <c r="E538" s="505">
        <f t="shared" si="85"/>
        <v>19</v>
      </c>
      <c r="F538" s="505">
        <f t="shared" si="85"/>
        <v>1</v>
      </c>
      <c r="G538" s="505">
        <f t="shared" si="85"/>
        <v>9</v>
      </c>
      <c r="H538" s="505">
        <f t="shared" si="85"/>
        <v>0</v>
      </c>
      <c r="I538" s="505">
        <f t="shared" si="85"/>
        <v>0</v>
      </c>
      <c r="J538" s="506">
        <f t="shared" si="85"/>
        <v>48</v>
      </c>
    </row>
    <row r="539" spans="1:10" ht="15.75" thickBot="1">
      <c r="A539" s="477" t="s">
        <v>114</v>
      </c>
      <c r="B539" s="502">
        <f t="shared" ref="B539:J539" si="86">B537+B531</f>
        <v>0</v>
      </c>
      <c r="C539" s="502">
        <f t="shared" si="86"/>
        <v>1</v>
      </c>
      <c r="D539" s="502">
        <f t="shared" si="86"/>
        <v>5</v>
      </c>
      <c r="E539" s="502">
        <f t="shared" si="86"/>
        <v>2</v>
      </c>
      <c r="F539" s="502">
        <f t="shared" si="86"/>
        <v>0</v>
      </c>
      <c r="G539" s="502">
        <f t="shared" si="86"/>
        <v>1</v>
      </c>
      <c r="H539" s="502">
        <f t="shared" si="86"/>
        <v>0</v>
      </c>
      <c r="I539" s="502">
        <f t="shared" si="86"/>
        <v>0</v>
      </c>
      <c r="J539" s="496">
        <f t="shared" si="86"/>
        <v>9</v>
      </c>
    </row>
    <row r="540" spans="1:10" ht="15.75" thickBot="1"/>
    <row r="541" spans="1:10">
      <c r="A541" s="1222" t="s">
        <v>1551</v>
      </c>
      <c r="B541" s="1190" t="s">
        <v>1559</v>
      </c>
      <c r="C541" s="1190" t="s">
        <v>1560</v>
      </c>
      <c r="D541" s="1191" t="s">
        <v>1561</v>
      </c>
      <c r="E541" s="1191" t="s">
        <v>1562</v>
      </c>
      <c r="F541" s="1191" t="s">
        <v>1563</v>
      </c>
      <c r="G541" s="1191" t="s">
        <v>1564</v>
      </c>
      <c r="H541" s="1191" t="s">
        <v>1565</v>
      </c>
      <c r="I541" s="1191" t="s">
        <v>1566</v>
      </c>
      <c r="J541" s="1220" t="s">
        <v>1567</v>
      </c>
    </row>
    <row r="542" spans="1:10" ht="39.950000000000003" customHeight="1" thickBot="1">
      <c r="A542" s="1223"/>
      <c r="B542" s="1145"/>
      <c r="C542" s="1145"/>
      <c r="D542" s="1192"/>
      <c r="E542" s="1192"/>
      <c r="F542" s="1192"/>
      <c r="G542" s="1192"/>
      <c r="H542" s="1192"/>
      <c r="I542" s="1192"/>
      <c r="J542" s="1221"/>
    </row>
    <row r="543" spans="1:10">
      <c r="A543" s="472" t="s">
        <v>1583</v>
      </c>
      <c r="B543" s="473">
        <v>1</v>
      </c>
      <c r="C543" s="473">
        <v>4</v>
      </c>
      <c r="D543" s="473">
        <v>18</v>
      </c>
      <c r="E543" s="473">
        <v>39</v>
      </c>
      <c r="F543" s="473">
        <v>1</v>
      </c>
      <c r="G543" s="473">
        <v>15</v>
      </c>
      <c r="H543" s="474"/>
      <c r="I543" s="473">
        <v>26</v>
      </c>
      <c r="J543" s="476">
        <f t="shared" ref="J543:J566" si="87">SUM(B543:I543)</f>
        <v>104</v>
      </c>
    </row>
    <row r="544" spans="1:10" ht="15.75" thickBot="1">
      <c r="A544" s="477" t="s">
        <v>114</v>
      </c>
      <c r="B544" s="478">
        <v>0</v>
      </c>
      <c r="C544" s="478">
        <v>1</v>
      </c>
      <c r="D544" s="478">
        <v>6</v>
      </c>
      <c r="E544" s="478">
        <v>4</v>
      </c>
      <c r="F544" s="478">
        <v>0</v>
      </c>
      <c r="G544" s="478">
        <v>2</v>
      </c>
      <c r="H544" s="479"/>
      <c r="I544" s="480">
        <v>10</v>
      </c>
      <c r="J544" s="481">
        <f t="shared" si="87"/>
        <v>23</v>
      </c>
    </row>
    <row r="545" spans="1:10">
      <c r="A545" s="482" t="s">
        <v>646</v>
      </c>
      <c r="B545" s="483">
        <v>1</v>
      </c>
      <c r="C545" s="483">
        <v>3</v>
      </c>
      <c r="D545" s="483">
        <v>7</v>
      </c>
      <c r="E545" s="483">
        <v>9</v>
      </c>
      <c r="F545" s="483">
        <v>1</v>
      </c>
      <c r="G545" s="484"/>
      <c r="H545" s="483"/>
      <c r="I545" s="485">
        <v>23</v>
      </c>
      <c r="J545" s="486">
        <f t="shared" si="87"/>
        <v>44</v>
      </c>
    </row>
    <row r="546" spans="1:10" ht="15.75" thickBot="1">
      <c r="A546" s="487" t="s">
        <v>114</v>
      </c>
      <c r="B546" s="488">
        <v>0</v>
      </c>
      <c r="C546" s="488">
        <v>1</v>
      </c>
      <c r="D546" s="488">
        <v>2</v>
      </c>
      <c r="E546" s="488">
        <v>1</v>
      </c>
      <c r="F546" s="488">
        <v>0</v>
      </c>
      <c r="G546" s="489"/>
      <c r="H546" s="488"/>
      <c r="I546" s="490">
        <v>2</v>
      </c>
      <c r="J546" s="491">
        <f t="shared" si="87"/>
        <v>6</v>
      </c>
    </row>
    <row r="547" spans="1:10">
      <c r="A547" s="492" t="s">
        <v>527</v>
      </c>
      <c r="B547" s="493">
        <v>1</v>
      </c>
      <c r="C547" s="493">
        <v>5</v>
      </c>
      <c r="D547" s="493">
        <v>25</v>
      </c>
      <c r="E547" s="493">
        <v>27</v>
      </c>
      <c r="F547" s="493">
        <v>1</v>
      </c>
      <c r="G547" s="474"/>
      <c r="H547" s="493"/>
      <c r="I547" s="493">
        <v>27</v>
      </c>
      <c r="J547" s="494">
        <f t="shared" si="87"/>
        <v>86</v>
      </c>
    </row>
    <row r="548" spans="1:10" ht="15.75" thickBot="1">
      <c r="A548" s="495" t="s">
        <v>114</v>
      </c>
      <c r="B548" s="113">
        <v>0</v>
      </c>
      <c r="C548" s="113">
        <v>1</v>
      </c>
      <c r="D548" s="113">
        <v>4</v>
      </c>
      <c r="E548" s="113">
        <v>5</v>
      </c>
      <c r="F548" s="113">
        <v>0</v>
      </c>
      <c r="G548" s="479"/>
      <c r="H548" s="113"/>
      <c r="I548" s="113">
        <v>5</v>
      </c>
      <c r="J548" s="496">
        <f t="shared" si="87"/>
        <v>15</v>
      </c>
    </row>
    <row r="549" spans="1:10">
      <c r="A549" s="492" t="s">
        <v>650</v>
      </c>
      <c r="B549" s="493">
        <v>1</v>
      </c>
      <c r="C549" s="493">
        <v>4</v>
      </c>
      <c r="D549" s="493">
        <v>24</v>
      </c>
      <c r="E549" s="493">
        <v>20</v>
      </c>
      <c r="F549" s="493">
        <v>1</v>
      </c>
      <c r="G549" s="474"/>
      <c r="H549" s="493"/>
      <c r="I549" s="493">
        <v>15</v>
      </c>
      <c r="J549" s="494">
        <f t="shared" si="87"/>
        <v>65</v>
      </c>
    </row>
    <row r="550" spans="1:10" ht="15.75" thickBot="1">
      <c r="A550" s="495" t="s">
        <v>114</v>
      </c>
      <c r="B550" s="113">
        <v>0</v>
      </c>
      <c r="C550" s="113">
        <v>0</v>
      </c>
      <c r="D550" s="113">
        <v>1</v>
      </c>
      <c r="E550" s="113">
        <v>0</v>
      </c>
      <c r="F550" s="113">
        <v>0</v>
      </c>
      <c r="G550" s="479"/>
      <c r="H550" s="113"/>
      <c r="I550" s="113">
        <v>2</v>
      </c>
      <c r="J550" s="496">
        <f t="shared" si="87"/>
        <v>3</v>
      </c>
    </row>
    <row r="551" spans="1:10">
      <c r="A551" s="492" t="s">
        <v>530</v>
      </c>
      <c r="B551" s="493">
        <v>1</v>
      </c>
      <c r="C551" s="493">
        <v>4</v>
      </c>
      <c r="D551" s="493">
        <v>8</v>
      </c>
      <c r="E551" s="493">
        <v>15</v>
      </c>
      <c r="F551" s="493">
        <v>1</v>
      </c>
      <c r="G551" s="474"/>
      <c r="H551" s="493"/>
      <c r="I551" s="493">
        <v>12</v>
      </c>
      <c r="J551" s="494">
        <f t="shared" si="87"/>
        <v>41</v>
      </c>
    </row>
    <row r="552" spans="1:10" ht="15.75" thickBot="1">
      <c r="A552" s="495" t="s">
        <v>114</v>
      </c>
      <c r="B552" s="113">
        <v>0</v>
      </c>
      <c r="C552" s="113">
        <v>0</v>
      </c>
      <c r="D552" s="113">
        <v>0</v>
      </c>
      <c r="E552" s="113">
        <v>0</v>
      </c>
      <c r="F552" s="113">
        <v>0</v>
      </c>
      <c r="G552" s="479"/>
      <c r="H552" s="113"/>
      <c r="I552" s="113">
        <v>4</v>
      </c>
      <c r="J552" s="496">
        <f t="shared" si="87"/>
        <v>4</v>
      </c>
    </row>
    <row r="553" spans="1:10">
      <c r="A553" s="523" t="s">
        <v>533</v>
      </c>
      <c r="B553" s="493">
        <v>1</v>
      </c>
      <c r="C553" s="493">
        <v>3</v>
      </c>
      <c r="D553" s="493">
        <v>8</v>
      </c>
      <c r="E553" s="493">
        <v>6</v>
      </c>
      <c r="F553" s="493">
        <v>1</v>
      </c>
      <c r="G553" s="474"/>
      <c r="H553" s="493"/>
      <c r="I553" s="493">
        <v>13</v>
      </c>
      <c r="J553" s="494">
        <f t="shared" si="87"/>
        <v>32</v>
      </c>
    </row>
    <row r="554" spans="1:10" ht="15.75" thickBot="1">
      <c r="A554" s="520" t="s">
        <v>114</v>
      </c>
      <c r="B554" s="113">
        <v>0</v>
      </c>
      <c r="C554" s="113">
        <v>0</v>
      </c>
      <c r="D554" s="113">
        <v>2</v>
      </c>
      <c r="E554" s="113">
        <v>1</v>
      </c>
      <c r="F554" s="113">
        <v>0</v>
      </c>
      <c r="G554" s="479"/>
      <c r="H554" s="113"/>
      <c r="I554" s="113">
        <v>3</v>
      </c>
      <c r="J554" s="496">
        <f t="shared" si="87"/>
        <v>6</v>
      </c>
    </row>
    <row r="555" spans="1:10">
      <c r="A555" s="492" t="s">
        <v>647</v>
      </c>
      <c r="B555" s="493">
        <v>1</v>
      </c>
      <c r="C555" s="493">
        <v>4</v>
      </c>
      <c r="D555" s="493">
        <v>11</v>
      </c>
      <c r="E555" s="493">
        <v>16</v>
      </c>
      <c r="F555" s="493">
        <v>1</v>
      </c>
      <c r="G555" s="474"/>
      <c r="H555" s="493"/>
      <c r="I555" s="493">
        <v>9</v>
      </c>
      <c r="J555" s="494">
        <f t="shared" si="87"/>
        <v>42</v>
      </c>
    </row>
    <row r="556" spans="1:10" ht="15.75" thickBot="1">
      <c r="A556" s="495" t="s">
        <v>114</v>
      </c>
      <c r="B556" s="113">
        <v>0</v>
      </c>
      <c r="C556" s="113">
        <v>1</v>
      </c>
      <c r="D556" s="113">
        <v>3</v>
      </c>
      <c r="E556" s="113">
        <v>3</v>
      </c>
      <c r="F556" s="113">
        <v>0</v>
      </c>
      <c r="G556" s="479"/>
      <c r="H556" s="113"/>
      <c r="I556" s="113">
        <v>2</v>
      </c>
      <c r="J556" s="496">
        <f t="shared" si="87"/>
        <v>9</v>
      </c>
    </row>
    <row r="557" spans="1:10">
      <c r="A557" s="492" t="s">
        <v>649</v>
      </c>
      <c r="B557" s="493">
        <v>1</v>
      </c>
      <c r="C557" s="493">
        <v>4</v>
      </c>
      <c r="D557" s="493">
        <v>27</v>
      </c>
      <c r="E557" s="493">
        <v>12</v>
      </c>
      <c r="F557" s="493"/>
      <c r="G557" s="474"/>
      <c r="H557" s="493"/>
      <c r="I557" s="493">
        <v>4</v>
      </c>
      <c r="J557" s="494">
        <f t="shared" si="87"/>
        <v>48</v>
      </c>
    </row>
    <row r="558" spans="1:10" ht="15.75" thickBot="1">
      <c r="A558" s="495" t="s">
        <v>114</v>
      </c>
      <c r="B558" s="113">
        <v>0</v>
      </c>
      <c r="C558" s="113">
        <v>3</v>
      </c>
      <c r="D558" s="113">
        <v>4</v>
      </c>
      <c r="E558" s="113">
        <v>7</v>
      </c>
      <c r="F558" s="113"/>
      <c r="G558" s="479"/>
      <c r="H558" s="113"/>
      <c r="I558" s="113">
        <v>1</v>
      </c>
      <c r="J558" s="496">
        <f t="shared" si="87"/>
        <v>15</v>
      </c>
    </row>
    <row r="559" spans="1:10" ht="26.25">
      <c r="A559" s="492" t="s">
        <v>648</v>
      </c>
      <c r="B559" s="493">
        <v>1</v>
      </c>
      <c r="C559" s="493">
        <v>4</v>
      </c>
      <c r="D559" s="493">
        <v>12</v>
      </c>
      <c r="E559" s="493">
        <v>20</v>
      </c>
      <c r="F559" s="493">
        <v>1</v>
      </c>
      <c r="G559" s="474"/>
      <c r="H559" s="493"/>
      <c r="I559" s="493">
        <v>14</v>
      </c>
      <c r="J559" s="522">
        <f t="shared" si="87"/>
        <v>52</v>
      </c>
    </row>
    <row r="560" spans="1:10" ht="15.75" thickBot="1">
      <c r="A560" s="495" t="s">
        <v>114</v>
      </c>
      <c r="B560" s="113">
        <v>1</v>
      </c>
      <c r="C560" s="113">
        <v>0</v>
      </c>
      <c r="D560" s="113">
        <v>3</v>
      </c>
      <c r="E560" s="113">
        <v>2</v>
      </c>
      <c r="F560" s="113">
        <v>0</v>
      </c>
      <c r="G560" s="479"/>
      <c r="H560" s="113"/>
      <c r="I560" s="113">
        <v>1</v>
      </c>
      <c r="J560" s="496">
        <f t="shared" si="87"/>
        <v>7</v>
      </c>
    </row>
    <row r="561" spans="1:10">
      <c r="A561" s="492" t="s">
        <v>1582</v>
      </c>
      <c r="B561" s="493"/>
      <c r="C561" s="493"/>
      <c r="D561" s="493"/>
      <c r="E561" s="493"/>
      <c r="F561" s="493"/>
      <c r="G561" s="474"/>
      <c r="H561" s="493">
        <v>1</v>
      </c>
      <c r="I561" s="493">
        <v>12</v>
      </c>
      <c r="J561" s="494">
        <f t="shared" si="87"/>
        <v>13</v>
      </c>
    </row>
    <row r="562" spans="1:10" ht="15.75" thickBot="1">
      <c r="A562" s="495" t="s">
        <v>114</v>
      </c>
      <c r="B562" s="113"/>
      <c r="C562" s="113"/>
      <c r="D562" s="113"/>
      <c r="E562" s="113"/>
      <c r="F562" s="113"/>
      <c r="G562" s="479"/>
      <c r="H562" s="113">
        <v>1</v>
      </c>
      <c r="I562" s="113">
        <v>5</v>
      </c>
      <c r="J562" s="496">
        <f t="shared" si="87"/>
        <v>6</v>
      </c>
    </row>
    <row r="563" spans="1:10">
      <c r="A563" s="492" t="s">
        <v>652</v>
      </c>
      <c r="B563" s="493"/>
      <c r="C563" s="493"/>
      <c r="D563" s="493"/>
      <c r="E563" s="493"/>
      <c r="F563" s="493"/>
      <c r="G563" s="474"/>
      <c r="H563" s="493">
        <v>1</v>
      </c>
      <c r="I563" s="493">
        <v>23</v>
      </c>
      <c r="J563" s="494">
        <f t="shared" si="87"/>
        <v>24</v>
      </c>
    </row>
    <row r="564" spans="1:10" ht="15.75" thickBot="1">
      <c r="A564" s="495" t="s">
        <v>114</v>
      </c>
      <c r="B564" s="113"/>
      <c r="C564" s="113"/>
      <c r="D564" s="113"/>
      <c r="E564" s="113"/>
      <c r="F564" s="113"/>
      <c r="G564" s="479"/>
      <c r="H564" s="113">
        <v>0</v>
      </c>
      <c r="I564" s="113">
        <v>5</v>
      </c>
      <c r="J564" s="496">
        <f t="shared" si="87"/>
        <v>5</v>
      </c>
    </row>
    <row r="565" spans="1:10">
      <c r="A565" s="492" t="s">
        <v>1581</v>
      </c>
      <c r="B565" s="493"/>
      <c r="C565" s="493"/>
      <c r="D565" s="493"/>
      <c r="E565" s="493"/>
      <c r="F565" s="493"/>
      <c r="G565" s="474"/>
      <c r="H565" s="493">
        <v>1</v>
      </c>
      <c r="I565" s="493">
        <v>17</v>
      </c>
      <c r="J565" s="494">
        <f t="shared" si="87"/>
        <v>18</v>
      </c>
    </row>
    <row r="566" spans="1:10" ht="15.75" thickBot="1">
      <c r="A566" s="495" t="s">
        <v>114</v>
      </c>
      <c r="B566" s="113"/>
      <c r="C566" s="113"/>
      <c r="D566" s="113"/>
      <c r="E566" s="113"/>
      <c r="F566" s="113"/>
      <c r="G566" s="479"/>
      <c r="H566" s="113">
        <v>0</v>
      </c>
      <c r="I566" s="113">
        <v>1</v>
      </c>
      <c r="J566" s="496">
        <f t="shared" si="87"/>
        <v>1</v>
      </c>
    </row>
    <row r="567" spans="1:10">
      <c r="A567" s="497" t="s">
        <v>1570</v>
      </c>
      <c r="B567" s="498">
        <f t="shared" ref="B567:F568" si="88">SUM(B545,B547,B549,B551,B553,B555,B557,B559,B561,B563,B565)</f>
        <v>8</v>
      </c>
      <c r="C567" s="498">
        <f t="shared" si="88"/>
        <v>31</v>
      </c>
      <c r="D567" s="498">
        <f t="shared" si="88"/>
        <v>122</v>
      </c>
      <c r="E567" s="498">
        <f t="shared" si="88"/>
        <v>125</v>
      </c>
      <c r="F567" s="498">
        <f t="shared" si="88"/>
        <v>7</v>
      </c>
      <c r="G567" s="474"/>
      <c r="H567" s="498">
        <f t="shared" ref="H567:J568" si="89">SUM(H545,H547,H549,H551,H553,H555,H557,H559,H561,H563,H565)</f>
        <v>3</v>
      </c>
      <c r="I567" s="498">
        <f t="shared" si="89"/>
        <v>169</v>
      </c>
      <c r="J567" s="501">
        <f t="shared" si="89"/>
        <v>465</v>
      </c>
    </row>
    <row r="568" spans="1:10" ht="15.75" thickBot="1">
      <c r="A568" s="495" t="s">
        <v>114</v>
      </c>
      <c r="B568" s="502">
        <f t="shared" si="88"/>
        <v>1</v>
      </c>
      <c r="C568" s="502">
        <f t="shared" si="88"/>
        <v>6</v>
      </c>
      <c r="D568" s="502">
        <f t="shared" si="88"/>
        <v>19</v>
      </c>
      <c r="E568" s="502">
        <f t="shared" si="88"/>
        <v>19</v>
      </c>
      <c r="F568" s="502">
        <f t="shared" si="88"/>
        <v>0</v>
      </c>
      <c r="G568" s="479"/>
      <c r="H568" s="502">
        <f t="shared" si="89"/>
        <v>1</v>
      </c>
      <c r="I568" s="502">
        <f t="shared" si="89"/>
        <v>31</v>
      </c>
      <c r="J568" s="496">
        <f t="shared" si="89"/>
        <v>77</v>
      </c>
    </row>
    <row r="569" spans="1:10">
      <c r="A569" s="521" t="s">
        <v>1580</v>
      </c>
      <c r="B569" s="493"/>
      <c r="C569" s="493"/>
      <c r="D569" s="493"/>
      <c r="E569" s="493"/>
      <c r="F569" s="493"/>
      <c r="G569" s="474"/>
      <c r="H569" s="493">
        <v>5</v>
      </c>
      <c r="I569" s="493">
        <v>13</v>
      </c>
      <c r="J569" s="494">
        <f>SUM(B569:I569)</f>
        <v>18</v>
      </c>
    </row>
    <row r="570" spans="1:10" ht="15.75" thickBot="1">
      <c r="A570" s="520" t="s">
        <v>114</v>
      </c>
      <c r="B570" s="113"/>
      <c r="C570" s="113"/>
      <c r="D570" s="113"/>
      <c r="E570" s="113"/>
      <c r="F570" s="113"/>
      <c r="G570" s="479"/>
      <c r="H570" s="113">
        <v>2</v>
      </c>
      <c r="I570" s="113">
        <v>4</v>
      </c>
      <c r="J570" s="496">
        <f>SUM(B570:I570)</f>
        <v>6</v>
      </c>
    </row>
    <row r="571" spans="1:10">
      <c r="A571" s="504" t="s">
        <v>1571</v>
      </c>
      <c r="B571" s="505">
        <f>B567+B543+B569</f>
        <v>9</v>
      </c>
      <c r="C571" s="505">
        <f>C567+C543+C569</f>
        <v>35</v>
      </c>
      <c r="D571" s="505">
        <f>D567+D543+D569</f>
        <v>140</v>
      </c>
      <c r="E571" s="505">
        <f>E567+E543+E569</f>
        <v>164</v>
      </c>
      <c r="F571" s="505">
        <f>F567+F543+F569</f>
        <v>8</v>
      </c>
      <c r="G571" s="505">
        <f>G567+G543</f>
        <v>15</v>
      </c>
      <c r="H571" s="505">
        <f t="shared" ref="H571:J572" si="90">H567+H543+H569</f>
        <v>8</v>
      </c>
      <c r="I571" s="505">
        <f t="shared" si="90"/>
        <v>208</v>
      </c>
      <c r="J571" s="506">
        <f t="shared" si="90"/>
        <v>587</v>
      </c>
    </row>
    <row r="572" spans="1:10" ht="15.75" thickBot="1">
      <c r="A572" s="477" t="s">
        <v>114</v>
      </c>
      <c r="B572" s="502">
        <f>B568+B544</f>
        <v>1</v>
      </c>
      <c r="C572" s="502">
        <f>C568+C544</f>
        <v>7</v>
      </c>
      <c r="D572" s="502">
        <f>D568+D544</f>
        <v>25</v>
      </c>
      <c r="E572" s="502">
        <f>E568+E544</f>
        <v>23</v>
      </c>
      <c r="F572" s="502">
        <f>F568+F544</f>
        <v>0</v>
      </c>
      <c r="G572" s="502">
        <f>G568+G544</f>
        <v>2</v>
      </c>
      <c r="H572" s="502">
        <f t="shared" si="90"/>
        <v>3</v>
      </c>
      <c r="I572" s="502">
        <f t="shared" si="90"/>
        <v>45</v>
      </c>
      <c r="J572" s="519">
        <f t="shared" si="90"/>
        <v>106</v>
      </c>
    </row>
    <row r="573" spans="1:10" ht="15.75" thickBot="1"/>
    <row r="574" spans="1:10">
      <c r="A574" s="1222" t="s">
        <v>1579</v>
      </c>
      <c r="B574" s="1131" t="s">
        <v>1559</v>
      </c>
      <c r="C574" s="1131" t="s">
        <v>1560</v>
      </c>
      <c r="D574" s="1219" t="s">
        <v>1561</v>
      </c>
      <c r="E574" s="1219" t="s">
        <v>1562</v>
      </c>
      <c r="F574" s="1219" t="s">
        <v>1563</v>
      </c>
      <c r="G574" s="1219" t="s">
        <v>1564</v>
      </c>
      <c r="H574" s="1191" t="s">
        <v>1565</v>
      </c>
      <c r="I574" s="1191" t="s">
        <v>1566</v>
      </c>
      <c r="J574" s="1220" t="s">
        <v>1567</v>
      </c>
    </row>
    <row r="575" spans="1:10" ht="39.950000000000003" customHeight="1" thickBot="1">
      <c r="A575" s="1223"/>
      <c r="B575" s="1145"/>
      <c r="C575" s="1145"/>
      <c r="D575" s="1192"/>
      <c r="E575" s="1192"/>
      <c r="F575" s="1192"/>
      <c r="G575" s="1192"/>
      <c r="H575" s="1192"/>
      <c r="I575" s="1192"/>
      <c r="J575" s="1221"/>
    </row>
    <row r="576" spans="1:10">
      <c r="A576" s="472" t="s">
        <v>1579</v>
      </c>
      <c r="B576" s="473">
        <v>1</v>
      </c>
      <c r="C576" s="473">
        <v>4</v>
      </c>
      <c r="D576" s="473">
        <v>41</v>
      </c>
      <c r="E576" s="473">
        <v>27</v>
      </c>
      <c r="F576" s="473">
        <v>1</v>
      </c>
      <c r="G576" s="473">
        <v>12</v>
      </c>
      <c r="H576" s="474"/>
      <c r="I576" s="475"/>
      <c r="J576" s="476">
        <v>86</v>
      </c>
    </row>
    <row r="577" spans="1:10" ht="15.75" thickBot="1">
      <c r="A577" s="477" t="s">
        <v>114</v>
      </c>
      <c r="B577" s="478"/>
      <c r="C577" s="478"/>
      <c r="D577" s="478">
        <v>9</v>
      </c>
      <c r="E577" s="478">
        <v>1</v>
      </c>
      <c r="F577" s="478"/>
      <c r="G577" s="478"/>
      <c r="H577" s="479"/>
      <c r="I577" s="480"/>
      <c r="J577" s="481">
        <f>SUM(B577:I577)</f>
        <v>10</v>
      </c>
    </row>
    <row r="578" spans="1:10">
      <c r="A578" s="482" t="s">
        <v>528</v>
      </c>
      <c r="B578" s="483">
        <v>1</v>
      </c>
      <c r="C578" s="483">
        <v>4</v>
      </c>
      <c r="D578" s="483">
        <v>12</v>
      </c>
      <c r="E578" s="483">
        <v>30</v>
      </c>
      <c r="F578" s="483">
        <v>1</v>
      </c>
      <c r="G578" s="484"/>
      <c r="H578" s="483"/>
      <c r="I578" s="485">
        <v>7</v>
      </c>
      <c r="J578" s="486">
        <f>SUM(B578:I578)</f>
        <v>55</v>
      </c>
    </row>
    <row r="579" spans="1:10" ht="15.75" thickBot="1">
      <c r="A579" s="487" t="s">
        <v>114</v>
      </c>
      <c r="B579" s="488"/>
      <c r="C579" s="488"/>
      <c r="D579" s="488">
        <v>3</v>
      </c>
      <c r="E579" s="488">
        <v>2</v>
      </c>
      <c r="F579" s="488"/>
      <c r="G579" s="489"/>
      <c r="H579" s="488"/>
      <c r="I579" s="490">
        <v>1</v>
      </c>
      <c r="J579" s="491">
        <f>SUM(B579:I579)</f>
        <v>6</v>
      </c>
    </row>
    <row r="580" spans="1:10">
      <c r="A580" s="492" t="s">
        <v>529</v>
      </c>
      <c r="B580" s="493">
        <v>1</v>
      </c>
      <c r="C580" s="493">
        <v>4</v>
      </c>
      <c r="D580" s="493">
        <v>13</v>
      </c>
      <c r="E580" s="493">
        <v>30</v>
      </c>
      <c r="F580" s="493">
        <v>1</v>
      </c>
      <c r="G580" s="474"/>
      <c r="H580" s="493"/>
      <c r="I580" s="493">
        <v>6</v>
      </c>
      <c r="J580" s="494">
        <f>SUM(B580:I580)</f>
        <v>55</v>
      </c>
    </row>
    <row r="581" spans="1:10" ht="15.75" thickBot="1">
      <c r="A581" s="495" t="s">
        <v>114</v>
      </c>
      <c r="B581" s="113"/>
      <c r="C581" s="113">
        <v>1</v>
      </c>
      <c r="D581" s="113">
        <v>2</v>
      </c>
      <c r="E581" s="113">
        <v>2</v>
      </c>
      <c r="F581" s="113"/>
      <c r="G581" s="479"/>
      <c r="H581" s="113"/>
      <c r="I581" s="113"/>
      <c r="J581" s="496">
        <f>SUM(B581:I581)</f>
        <v>5</v>
      </c>
    </row>
    <row r="582" spans="1:10">
      <c r="A582" s="518" t="s">
        <v>659</v>
      </c>
      <c r="B582" s="516">
        <v>1</v>
      </c>
      <c r="C582" s="516">
        <v>4</v>
      </c>
      <c r="D582" s="516">
        <v>12</v>
      </c>
      <c r="E582" s="516">
        <v>40</v>
      </c>
      <c r="F582" s="516">
        <v>1</v>
      </c>
      <c r="G582" s="517"/>
      <c r="H582" s="516"/>
      <c r="I582" s="515">
        <v>11</v>
      </c>
      <c r="J582" s="514">
        <v>69</v>
      </c>
    </row>
    <row r="583" spans="1:10" ht="15.75" thickBot="1">
      <c r="A583" s="495" t="s">
        <v>114</v>
      </c>
      <c r="B583" s="502"/>
      <c r="C583" s="502">
        <v>3</v>
      </c>
      <c r="D583" s="502">
        <v>4</v>
      </c>
      <c r="E583" s="502">
        <v>11</v>
      </c>
      <c r="F583" s="502">
        <v>1</v>
      </c>
      <c r="G583" s="489"/>
      <c r="H583" s="502"/>
      <c r="I583" s="503">
        <v>4</v>
      </c>
      <c r="J583" s="496">
        <v>23</v>
      </c>
    </row>
    <row r="584" spans="1:10">
      <c r="A584" s="482" t="s">
        <v>608</v>
      </c>
      <c r="B584" s="483">
        <v>1</v>
      </c>
      <c r="C584" s="483">
        <v>4</v>
      </c>
      <c r="D584" s="483">
        <v>10</v>
      </c>
      <c r="E584" s="483">
        <v>25</v>
      </c>
      <c r="F584" s="483">
        <v>1</v>
      </c>
      <c r="G584" s="484"/>
      <c r="H584" s="483"/>
      <c r="I584" s="485">
        <v>10</v>
      </c>
      <c r="J584" s="486">
        <f t="shared" ref="J584:J599" si="91">SUM(B584:I584)</f>
        <v>51</v>
      </c>
    </row>
    <row r="585" spans="1:10" ht="15.75" thickBot="1">
      <c r="A585" s="487" t="s">
        <v>114</v>
      </c>
      <c r="B585" s="488"/>
      <c r="C585" s="488">
        <v>2</v>
      </c>
      <c r="D585" s="488">
        <v>2</v>
      </c>
      <c r="E585" s="488">
        <v>3</v>
      </c>
      <c r="F585" s="488"/>
      <c r="G585" s="489"/>
      <c r="H585" s="488"/>
      <c r="I585" s="490">
        <v>4</v>
      </c>
      <c r="J585" s="491">
        <f t="shared" si="91"/>
        <v>11</v>
      </c>
    </row>
    <row r="586" spans="1:10" ht="26.25">
      <c r="A586" s="492" t="s">
        <v>1578</v>
      </c>
      <c r="B586" s="493">
        <v>1</v>
      </c>
      <c r="C586" s="493">
        <v>3</v>
      </c>
      <c r="D586" s="493">
        <v>12</v>
      </c>
      <c r="E586" s="493">
        <v>19</v>
      </c>
      <c r="F586" s="493">
        <v>1</v>
      </c>
      <c r="G586" s="474"/>
      <c r="H586" s="493"/>
      <c r="I586" s="493">
        <v>2</v>
      </c>
      <c r="J586" s="494">
        <f t="shared" si="91"/>
        <v>38</v>
      </c>
    </row>
    <row r="587" spans="1:10" ht="15.75" thickBot="1">
      <c r="A587" s="495" t="s">
        <v>114</v>
      </c>
      <c r="B587" s="113"/>
      <c r="C587" s="113"/>
      <c r="D587" s="113">
        <v>3</v>
      </c>
      <c r="E587" s="113">
        <v>4</v>
      </c>
      <c r="F587" s="113"/>
      <c r="G587" s="479"/>
      <c r="H587" s="113"/>
      <c r="I587" s="113"/>
      <c r="J587" s="496">
        <f t="shared" si="91"/>
        <v>7</v>
      </c>
    </row>
    <row r="588" spans="1:10">
      <c r="A588" s="482" t="s">
        <v>658</v>
      </c>
      <c r="B588" s="483">
        <v>1</v>
      </c>
      <c r="C588" s="483">
        <v>3</v>
      </c>
      <c r="D588" s="483">
        <v>13</v>
      </c>
      <c r="E588" s="483">
        <v>25</v>
      </c>
      <c r="F588" s="483">
        <v>1</v>
      </c>
      <c r="G588" s="484"/>
      <c r="H588" s="483"/>
      <c r="I588" s="485">
        <v>14</v>
      </c>
      <c r="J588" s="486">
        <f t="shared" si="91"/>
        <v>57</v>
      </c>
    </row>
    <row r="589" spans="1:10" ht="15.75" thickBot="1">
      <c r="A589" s="487" t="s">
        <v>114</v>
      </c>
      <c r="B589" s="488"/>
      <c r="C589" s="488">
        <v>1</v>
      </c>
      <c r="D589" s="488">
        <v>5</v>
      </c>
      <c r="E589" s="488">
        <v>9</v>
      </c>
      <c r="F589" s="488"/>
      <c r="G589" s="489"/>
      <c r="H589" s="488"/>
      <c r="I589" s="490">
        <v>8</v>
      </c>
      <c r="J589" s="491">
        <f t="shared" si="91"/>
        <v>23</v>
      </c>
    </row>
    <row r="590" spans="1:10">
      <c r="A590" s="492" t="s">
        <v>656</v>
      </c>
      <c r="B590" s="493">
        <v>1</v>
      </c>
      <c r="C590" s="493">
        <v>3</v>
      </c>
      <c r="D590" s="493">
        <v>11</v>
      </c>
      <c r="E590" s="493">
        <v>24</v>
      </c>
      <c r="F590" s="493">
        <v>1</v>
      </c>
      <c r="G590" s="474"/>
      <c r="H590" s="493"/>
      <c r="I590" s="493">
        <v>5</v>
      </c>
      <c r="J590" s="494">
        <f t="shared" si="91"/>
        <v>45</v>
      </c>
    </row>
    <row r="591" spans="1:10" ht="15.75" thickBot="1">
      <c r="A591" s="495" t="s">
        <v>114</v>
      </c>
      <c r="B591" s="113"/>
      <c r="C591" s="113">
        <v>1</v>
      </c>
      <c r="D591" s="113">
        <v>4</v>
      </c>
      <c r="E591" s="113">
        <v>4</v>
      </c>
      <c r="F591" s="113">
        <v>1</v>
      </c>
      <c r="G591" s="479"/>
      <c r="H591" s="113"/>
      <c r="I591" s="113">
        <v>3</v>
      </c>
      <c r="J591" s="496">
        <f t="shared" si="91"/>
        <v>13</v>
      </c>
    </row>
    <row r="592" spans="1:10">
      <c r="A592" s="482" t="s">
        <v>654</v>
      </c>
      <c r="B592" s="483">
        <v>1</v>
      </c>
      <c r="C592" s="483">
        <v>4</v>
      </c>
      <c r="D592" s="483">
        <v>12</v>
      </c>
      <c r="E592" s="483">
        <v>18</v>
      </c>
      <c r="F592" s="483">
        <v>1</v>
      </c>
      <c r="G592" s="484"/>
      <c r="H592" s="483"/>
      <c r="I592" s="485">
        <v>6</v>
      </c>
      <c r="J592" s="486">
        <f t="shared" si="91"/>
        <v>42</v>
      </c>
    </row>
    <row r="593" spans="1:10" ht="15.75" thickBot="1">
      <c r="A593" s="495" t="s">
        <v>114</v>
      </c>
      <c r="B593" s="113">
        <v>1</v>
      </c>
      <c r="C593" s="113"/>
      <c r="D593" s="113">
        <v>4</v>
      </c>
      <c r="E593" s="113">
        <v>2</v>
      </c>
      <c r="F593" s="113"/>
      <c r="G593" s="479"/>
      <c r="H593" s="113"/>
      <c r="I593" s="513"/>
      <c r="J593" s="496">
        <f t="shared" si="91"/>
        <v>7</v>
      </c>
    </row>
    <row r="594" spans="1:10">
      <c r="A594" s="512" t="s">
        <v>611</v>
      </c>
      <c r="B594" s="483">
        <v>1</v>
      </c>
      <c r="C594" s="483">
        <v>4</v>
      </c>
      <c r="D594" s="483">
        <v>8</v>
      </c>
      <c r="E594" s="483">
        <v>19</v>
      </c>
      <c r="F594" s="483">
        <v>1</v>
      </c>
      <c r="G594" s="484"/>
      <c r="H594" s="483"/>
      <c r="I594" s="483">
        <v>3</v>
      </c>
      <c r="J594" s="483">
        <f t="shared" si="91"/>
        <v>36</v>
      </c>
    </row>
    <row r="595" spans="1:10" ht="15.75" thickBot="1">
      <c r="A595" s="511" t="s">
        <v>114</v>
      </c>
      <c r="B595" s="113">
        <v>1</v>
      </c>
      <c r="C595" s="113">
        <v>2</v>
      </c>
      <c r="D595" s="113">
        <v>5</v>
      </c>
      <c r="E595" s="113">
        <v>6</v>
      </c>
      <c r="F595" s="113">
        <v>1</v>
      </c>
      <c r="G595" s="479"/>
      <c r="H595" s="113"/>
      <c r="I595" s="113">
        <v>2</v>
      </c>
      <c r="J595" s="113">
        <f t="shared" si="91"/>
        <v>17</v>
      </c>
    </row>
    <row r="596" spans="1:10">
      <c r="A596" s="482" t="s">
        <v>1577</v>
      </c>
      <c r="B596" s="483"/>
      <c r="C596" s="483"/>
      <c r="D596" s="483"/>
      <c r="E596" s="483"/>
      <c r="F596" s="483">
        <v>1</v>
      </c>
      <c r="G596" s="484"/>
      <c r="H596" s="483"/>
      <c r="I596" s="485">
        <v>1</v>
      </c>
      <c r="J596" s="486">
        <f t="shared" si="91"/>
        <v>2</v>
      </c>
    </row>
    <row r="597" spans="1:10" ht="15.75" thickBot="1">
      <c r="A597" s="487" t="s">
        <v>114</v>
      </c>
      <c r="B597" s="488"/>
      <c r="C597" s="488"/>
      <c r="D597" s="488"/>
      <c r="E597" s="488"/>
      <c r="F597" s="488">
        <v>1</v>
      </c>
      <c r="G597" s="489"/>
      <c r="H597" s="488"/>
      <c r="I597" s="490">
        <v>1</v>
      </c>
      <c r="J597" s="491">
        <f t="shared" si="91"/>
        <v>2</v>
      </c>
    </row>
    <row r="598" spans="1:10">
      <c r="A598" s="492" t="s">
        <v>1576</v>
      </c>
      <c r="B598" s="510"/>
      <c r="C598" s="510"/>
      <c r="D598" s="510"/>
      <c r="E598" s="510">
        <v>12</v>
      </c>
      <c r="F598" s="510">
        <v>1</v>
      </c>
      <c r="G598" s="474"/>
      <c r="H598" s="510"/>
      <c r="I598" s="509">
        <v>1</v>
      </c>
      <c r="J598" s="494">
        <f t="shared" si="91"/>
        <v>14</v>
      </c>
    </row>
    <row r="599" spans="1:10" ht="15.75" thickBot="1">
      <c r="A599" s="495" t="s">
        <v>114</v>
      </c>
      <c r="B599" s="478"/>
      <c r="C599" s="478"/>
      <c r="D599" s="478"/>
      <c r="E599" s="478"/>
      <c r="F599" s="478">
        <v>1</v>
      </c>
      <c r="G599" s="479"/>
      <c r="H599" s="478"/>
      <c r="I599" s="480"/>
      <c r="J599" s="481">
        <f t="shared" si="91"/>
        <v>1</v>
      </c>
    </row>
    <row r="600" spans="1:10">
      <c r="A600" s="508" t="s">
        <v>1575</v>
      </c>
      <c r="B600" s="473">
        <v>10</v>
      </c>
      <c r="C600" s="473">
        <v>37</v>
      </c>
      <c r="D600" s="473">
        <v>144</v>
      </c>
      <c r="E600" s="473">
        <v>269</v>
      </c>
      <c r="F600" s="473">
        <v>12</v>
      </c>
      <c r="G600" s="473">
        <v>12</v>
      </c>
      <c r="H600" s="473"/>
      <c r="I600" s="473">
        <v>66</v>
      </c>
      <c r="J600" s="476">
        <v>550</v>
      </c>
    </row>
    <row r="601" spans="1:10" ht="15.75" thickBot="1">
      <c r="A601" s="507" t="s">
        <v>114</v>
      </c>
      <c r="B601" s="74">
        <v>2</v>
      </c>
      <c r="C601" s="74">
        <v>10</v>
      </c>
      <c r="D601" s="74">
        <v>41</v>
      </c>
      <c r="E601" s="74">
        <v>44</v>
      </c>
      <c r="F601" s="74">
        <v>5</v>
      </c>
      <c r="G601" s="74"/>
      <c r="H601" s="74"/>
      <c r="I601" s="74">
        <v>23</v>
      </c>
      <c r="J601" s="73">
        <v>125</v>
      </c>
    </row>
  </sheetData>
  <mergeCells count="265">
    <mergeCell ref="G2:G3"/>
    <mergeCell ref="H2:H3"/>
    <mergeCell ref="I2:I3"/>
    <mergeCell ref="A17:J17"/>
    <mergeCell ref="A19:J19"/>
    <mergeCell ref="J2:J3"/>
    <mergeCell ref="A18:J18"/>
    <mergeCell ref="A1:J1"/>
    <mergeCell ref="A2:A3"/>
    <mergeCell ref="B2:B3"/>
    <mergeCell ref="C2:C3"/>
    <mergeCell ref="D2:D3"/>
    <mergeCell ref="E2:E3"/>
    <mergeCell ref="F2:F3"/>
    <mergeCell ref="J288:J289"/>
    <mergeCell ref="F333:F334"/>
    <mergeCell ref="G333:G334"/>
    <mergeCell ref="H333:H334"/>
    <mergeCell ref="I333:I334"/>
    <mergeCell ref="J333:J334"/>
    <mergeCell ref="H263:H264"/>
    <mergeCell ref="I263:I264"/>
    <mergeCell ref="J263:J264"/>
    <mergeCell ref="A333:A334"/>
    <mergeCell ref="B333:B334"/>
    <mergeCell ref="C333:C334"/>
    <mergeCell ref="D333:D334"/>
    <mergeCell ref="E333:E334"/>
    <mergeCell ref="F288:F289"/>
    <mergeCell ref="G288:G289"/>
    <mergeCell ref="H246:H247"/>
    <mergeCell ref="A246:A247"/>
    <mergeCell ref="B246:B247"/>
    <mergeCell ref="C246:C247"/>
    <mergeCell ref="D246:D247"/>
    <mergeCell ref="E246:E247"/>
    <mergeCell ref="H288:H289"/>
    <mergeCell ref="G246:G247"/>
    <mergeCell ref="J246:J247"/>
    <mergeCell ref="A288:A289"/>
    <mergeCell ref="B288:B289"/>
    <mergeCell ref="C288:C289"/>
    <mergeCell ref="D288:D289"/>
    <mergeCell ref="E288:E289"/>
    <mergeCell ref="F263:F264"/>
    <mergeCell ref="G263:G264"/>
    <mergeCell ref="H219:H220"/>
    <mergeCell ref="I219:I220"/>
    <mergeCell ref="J219:J220"/>
    <mergeCell ref="A263:A264"/>
    <mergeCell ref="B263:B264"/>
    <mergeCell ref="C263:C264"/>
    <mergeCell ref="D263:D264"/>
    <mergeCell ref="E263:E264"/>
    <mergeCell ref="F246:F247"/>
    <mergeCell ref="A219:A220"/>
    <mergeCell ref="B219:B220"/>
    <mergeCell ref="C219:C220"/>
    <mergeCell ref="D219:D220"/>
    <mergeCell ref="E219:E220"/>
    <mergeCell ref="I246:I247"/>
    <mergeCell ref="I288:I289"/>
    <mergeCell ref="I202:I203"/>
    <mergeCell ref="A177:J177"/>
    <mergeCell ref="A202:A203"/>
    <mergeCell ref="B202:B203"/>
    <mergeCell ref="C202:C203"/>
    <mergeCell ref="D202:D203"/>
    <mergeCell ref="E202:E203"/>
    <mergeCell ref="F179:F180"/>
    <mergeCell ref="A179:A180"/>
    <mergeCell ref="B179:B180"/>
    <mergeCell ref="C179:C180"/>
    <mergeCell ref="D179:D180"/>
    <mergeCell ref="E179:E180"/>
    <mergeCell ref="G179:G180"/>
    <mergeCell ref="H179:H180"/>
    <mergeCell ref="I179:I180"/>
    <mergeCell ref="J179:J180"/>
    <mergeCell ref="J202:J203"/>
    <mergeCell ref="A147:A148"/>
    <mergeCell ref="B147:B148"/>
    <mergeCell ref="C147:C148"/>
    <mergeCell ref="D147:D148"/>
    <mergeCell ref="E147:E148"/>
    <mergeCell ref="F147:F148"/>
    <mergeCell ref="H147:H148"/>
    <mergeCell ref="I147:I148"/>
    <mergeCell ref="J147:J148"/>
    <mergeCell ref="G147:G148"/>
    <mergeCell ref="J93:J94"/>
    <mergeCell ref="A118:A119"/>
    <mergeCell ref="B118:B119"/>
    <mergeCell ref="C118:C119"/>
    <mergeCell ref="D118:D119"/>
    <mergeCell ref="E118:E119"/>
    <mergeCell ref="F118:F119"/>
    <mergeCell ref="G118:G119"/>
    <mergeCell ref="H118:H119"/>
    <mergeCell ref="I118:I119"/>
    <mergeCell ref="J118:J119"/>
    <mergeCell ref="A93:A94"/>
    <mergeCell ref="B93:B94"/>
    <mergeCell ref="C93:C94"/>
    <mergeCell ref="D93:D94"/>
    <mergeCell ref="E93:E94"/>
    <mergeCell ref="F93:F94"/>
    <mergeCell ref="G93:G94"/>
    <mergeCell ref="H93:H94"/>
    <mergeCell ref="I93:I94"/>
    <mergeCell ref="I26:I27"/>
    <mergeCell ref="G49:G50"/>
    <mergeCell ref="H49:H50"/>
    <mergeCell ref="I49:I50"/>
    <mergeCell ref="J49:J50"/>
    <mergeCell ref="A80:A81"/>
    <mergeCell ref="B80:B81"/>
    <mergeCell ref="C80:C81"/>
    <mergeCell ref="D80:D81"/>
    <mergeCell ref="E80:E81"/>
    <mergeCell ref="F80:F81"/>
    <mergeCell ref="G80:G81"/>
    <mergeCell ref="H80:H81"/>
    <mergeCell ref="I80:I81"/>
    <mergeCell ref="J80:J81"/>
    <mergeCell ref="J26:J27"/>
    <mergeCell ref="A49:A50"/>
    <mergeCell ref="B49:B50"/>
    <mergeCell ref="C49:C50"/>
    <mergeCell ref="D49:D50"/>
    <mergeCell ref="E49:E50"/>
    <mergeCell ref="F49:F50"/>
    <mergeCell ref="A26:A27"/>
    <mergeCell ref="B26:B27"/>
    <mergeCell ref="G21:G22"/>
    <mergeCell ref="H21:H22"/>
    <mergeCell ref="I21:I22"/>
    <mergeCell ref="J21:J22"/>
    <mergeCell ref="A21:A22"/>
    <mergeCell ref="B21:B22"/>
    <mergeCell ref="C21:C22"/>
    <mergeCell ref="D21:D22"/>
    <mergeCell ref="E21:E22"/>
    <mergeCell ref="F21:F22"/>
    <mergeCell ref="C26:C27"/>
    <mergeCell ref="D26:D27"/>
    <mergeCell ref="E26:E27"/>
    <mergeCell ref="F26:F27"/>
    <mergeCell ref="G26:G27"/>
    <mergeCell ref="F356:F357"/>
    <mergeCell ref="G356:G357"/>
    <mergeCell ref="H356:H357"/>
    <mergeCell ref="H26:H27"/>
    <mergeCell ref="F202:F203"/>
    <mergeCell ref="G202:G203"/>
    <mergeCell ref="H202:H203"/>
    <mergeCell ref="F219:F220"/>
    <mergeCell ref="G219:G220"/>
    <mergeCell ref="I356:I357"/>
    <mergeCell ref="J356:J357"/>
    <mergeCell ref="A356:A357"/>
    <mergeCell ref="B356:B357"/>
    <mergeCell ref="C356:C357"/>
    <mergeCell ref="D356:D357"/>
    <mergeCell ref="E356:E357"/>
    <mergeCell ref="F381:F382"/>
    <mergeCell ref="G381:G382"/>
    <mergeCell ref="H381:H382"/>
    <mergeCell ref="I381:I382"/>
    <mergeCell ref="J381:J382"/>
    <mergeCell ref="A381:A382"/>
    <mergeCell ref="B381:B382"/>
    <mergeCell ref="C381:C382"/>
    <mergeCell ref="D381:D382"/>
    <mergeCell ref="E381:E382"/>
    <mergeCell ref="F402:F403"/>
    <mergeCell ref="G402:G403"/>
    <mergeCell ref="H402:H403"/>
    <mergeCell ref="I402:I403"/>
    <mergeCell ref="J402:J403"/>
    <mergeCell ref="A402:A403"/>
    <mergeCell ref="B402:B403"/>
    <mergeCell ref="C402:C403"/>
    <mergeCell ref="D402:D403"/>
    <mergeCell ref="E402:E403"/>
    <mergeCell ref="F435:F436"/>
    <mergeCell ref="G435:G436"/>
    <mergeCell ref="H435:H436"/>
    <mergeCell ref="I435:I436"/>
    <mergeCell ref="J435:J436"/>
    <mergeCell ref="A435:A436"/>
    <mergeCell ref="B435:B436"/>
    <mergeCell ref="C435:C436"/>
    <mergeCell ref="D435:D436"/>
    <mergeCell ref="E435:E436"/>
    <mergeCell ref="F460:F461"/>
    <mergeCell ref="G460:G461"/>
    <mergeCell ref="H460:H461"/>
    <mergeCell ref="I460:I461"/>
    <mergeCell ref="J460:J461"/>
    <mergeCell ref="A460:A461"/>
    <mergeCell ref="B460:B461"/>
    <mergeCell ref="C460:C461"/>
    <mergeCell ref="D460:D461"/>
    <mergeCell ref="E460:E461"/>
    <mergeCell ref="F483:F484"/>
    <mergeCell ref="G483:G484"/>
    <mergeCell ref="H483:H484"/>
    <mergeCell ref="I483:I484"/>
    <mergeCell ref="J483:J484"/>
    <mergeCell ref="A483:A484"/>
    <mergeCell ref="B483:B484"/>
    <mergeCell ref="C483:C484"/>
    <mergeCell ref="D483:D484"/>
    <mergeCell ref="E483:E484"/>
    <mergeCell ref="F502:F503"/>
    <mergeCell ref="G502:G503"/>
    <mergeCell ref="H502:H503"/>
    <mergeCell ref="I502:I503"/>
    <mergeCell ref="J502:J503"/>
    <mergeCell ref="A502:A503"/>
    <mergeCell ref="B502:B503"/>
    <mergeCell ref="C502:C503"/>
    <mergeCell ref="D502:D503"/>
    <mergeCell ref="E502:E503"/>
    <mergeCell ref="F515:F516"/>
    <mergeCell ref="G515:G516"/>
    <mergeCell ref="H515:H516"/>
    <mergeCell ref="I515:I516"/>
    <mergeCell ref="J515:J516"/>
    <mergeCell ref="A515:A516"/>
    <mergeCell ref="B515:B516"/>
    <mergeCell ref="C515:C516"/>
    <mergeCell ref="D515:D516"/>
    <mergeCell ref="E515:E516"/>
    <mergeCell ref="F528:F529"/>
    <mergeCell ref="G528:G529"/>
    <mergeCell ref="H528:H529"/>
    <mergeCell ref="I528:I529"/>
    <mergeCell ref="J528:J529"/>
    <mergeCell ref="A528:A529"/>
    <mergeCell ref="B528:B529"/>
    <mergeCell ref="C528:C529"/>
    <mergeCell ref="D528:D529"/>
    <mergeCell ref="E528:E529"/>
    <mergeCell ref="F541:F542"/>
    <mergeCell ref="G541:G542"/>
    <mergeCell ref="H541:H542"/>
    <mergeCell ref="I541:I542"/>
    <mergeCell ref="J541:J542"/>
    <mergeCell ref="A541:A542"/>
    <mergeCell ref="B541:B542"/>
    <mergeCell ref="C541:C542"/>
    <mergeCell ref="D541:D542"/>
    <mergeCell ref="E541:E542"/>
    <mergeCell ref="F574:F575"/>
    <mergeCell ref="G574:G575"/>
    <mergeCell ref="H574:H575"/>
    <mergeCell ref="I574:I575"/>
    <mergeCell ref="J574:J575"/>
    <mergeCell ref="A574:A575"/>
    <mergeCell ref="B574:B575"/>
    <mergeCell ref="C574:C575"/>
    <mergeCell ref="D574:D575"/>
    <mergeCell ref="E574:E575"/>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
  <sheetViews>
    <sheetView zoomScaleNormal="100" workbookViewId="0">
      <selection sqref="A1:J1"/>
    </sheetView>
  </sheetViews>
  <sheetFormatPr defaultColWidth="9.140625" defaultRowHeight="15"/>
  <cols>
    <col min="1" max="1" width="28.140625" style="2" customWidth="1"/>
    <col min="2" max="2" width="7.5703125" style="1" customWidth="1"/>
    <col min="3" max="3" width="10" style="1" customWidth="1"/>
    <col min="4" max="4" width="10.5703125" style="1" customWidth="1"/>
    <col min="5" max="5" width="15.85546875" style="1" customWidth="1"/>
    <col min="6" max="6" width="8.5703125" style="1" customWidth="1"/>
    <col min="7" max="7" width="13.28515625" style="1" customWidth="1"/>
    <col min="8" max="8" width="17" style="1" customWidth="1"/>
    <col min="9" max="9" width="14.85546875" style="1" customWidth="1"/>
    <col min="10" max="10" width="11.85546875" style="1" customWidth="1"/>
    <col min="11" max="14" width="9.140625" style="44"/>
    <col min="15" max="16384" width="9.140625" style="1"/>
  </cols>
  <sheetData>
    <row r="1" spans="1:24" ht="24" customHeight="1" thickBot="1">
      <c r="A1" s="1179" t="s">
        <v>2396</v>
      </c>
      <c r="B1" s="1180"/>
      <c r="C1" s="1180"/>
      <c r="D1" s="1180"/>
      <c r="E1" s="1180"/>
      <c r="F1" s="1180"/>
      <c r="G1" s="1180"/>
      <c r="H1" s="1180"/>
      <c r="I1" s="1181"/>
      <c r="J1" s="1182"/>
    </row>
    <row r="2" spans="1:24" s="5" customFormat="1" ht="38.25" customHeight="1">
      <c r="A2" s="1222"/>
      <c r="B2" s="1131" t="s">
        <v>1559</v>
      </c>
      <c r="C2" s="1131" t="s">
        <v>1560</v>
      </c>
      <c r="D2" s="1219" t="s">
        <v>1561</v>
      </c>
      <c r="E2" s="1219" t="s">
        <v>1562</v>
      </c>
      <c r="F2" s="1219" t="s">
        <v>1563</v>
      </c>
      <c r="G2" s="1219" t="s">
        <v>1564</v>
      </c>
      <c r="H2" s="1191" t="s">
        <v>1565</v>
      </c>
      <c r="I2" s="1191" t="s">
        <v>1566</v>
      </c>
      <c r="J2" s="1220" t="s">
        <v>2383</v>
      </c>
    </row>
    <row r="3" spans="1:24" s="5" customFormat="1" ht="15.95" customHeight="1" thickBot="1">
      <c r="A3" s="1223"/>
      <c r="B3" s="1145"/>
      <c r="C3" s="1145"/>
      <c r="D3" s="1192"/>
      <c r="E3" s="1192"/>
      <c r="F3" s="1192"/>
      <c r="G3" s="1192"/>
      <c r="H3" s="1192"/>
      <c r="I3" s="1192"/>
      <c r="J3" s="1221"/>
    </row>
    <row r="4" spans="1:24" ht="15" customHeight="1">
      <c r="A4" s="504" t="s">
        <v>1676</v>
      </c>
      <c r="B4" s="505">
        <v>169</v>
      </c>
      <c r="C4" s="505">
        <v>696</v>
      </c>
      <c r="D4" s="505">
        <v>2536</v>
      </c>
      <c r="E4" s="505">
        <v>4431</v>
      </c>
      <c r="F4" s="505">
        <v>183</v>
      </c>
      <c r="G4" s="505">
        <v>274</v>
      </c>
      <c r="H4" s="505">
        <v>202</v>
      </c>
      <c r="I4" s="505">
        <v>2119</v>
      </c>
      <c r="J4" s="506">
        <v>9926</v>
      </c>
      <c r="O4" s="34"/>
    </row>
    <row r="5" spans="1:24" ht="15" customHeight="1" thickBot="1">
      <c r="A5" s="477" t="s">
        <v>114</v>
      </c>
      <c r="B5" s="502">
        <v>22</v>
      </c>
      <c r="C5" s="502">
        <v>184</v>
      </c>
      <c r="D5" s="502">
        <v>757</v>
      </c>
      <c r="E5" s="502">
        <v>818</v>
      </c>
      <c r="F5" s="502">
        <v>98</v>
      </c>
      <c r="G5" s="502">
        <v>30</v>
      </c>
      <c r="H5" s="502">
        <v>44</v>
      </c>
      <c r="I5" s="502">
        <v>546</v>
      </c>
      <c r="J5" s="496">
        <v>2341</v>
      </c>
      <c r="K5" s="1095"/>
      <c r="L5" s="1095"/>
      <c r="M5" s="1095"/>
      <c r="N5" s="1095"/>
      <c r="O5" s="1095"/>
      <c r="P5" s="1095"/>
      <c r="Q5" s="1095"/>
      <c r="R5" s="1095"/>
      <c r="S5" s="1095"/>
      <c r="T5" s="44"/>
      <c r="U5" s="44"/>
      <c r="V5" s="44"/>
      <c r="W5" s="44"/>
      <c r="X5" s="44"/>
    </row>
    <row r="6" spans="1:24" ht="15" customHeight="1">
      <c r="A6" s="83"/>
      <c r="B6" s="85"/>
      <c r="C6" s="85"/>
      <c r="D6" s="85"/>
      <c r="E6" s="85"/>
      <c r="F6" s="85"/>
      <c r="G6" s="85"/>
      <c r="H6" s="85"/>
      <c r="I6" s="85"/>
      <c r="J6" s="85"/>
      <c r="K6" s="45"/>
      <c r="L6" s="45"/>
      <c r="M6" s="45"/>
      <c r="N6" s="45"/>
      <c r="O6" s="34"/>
    </row>
    <row r="7" spans="1:24" ht="15" customHeight="1">
      <c r="A7" s="1146" t="s">
        <v>1572</v>
      </c>
      <c r="B7" s="1146"/>
      <c r="C7" s="1146"/>
      <c r="D7" s="1146"/>
      <c r="E7" s="1146"/>
      <c r="F7" s="1146"/>
      <c r="G7" s="1146"/>
      <c r="H7" s="1146"/>
      <c r="I7" s="1146"/>
      <c r="J7" s="1146"/>
      <c r="K7" s="45"/>
      <c r="L7" s="45"/>
      <c r="M7" s="45"/>
      <c r="N7" s="45"/>
      <c r="O7" s="34"/>
    </row>
    <row r="8" spans="1:24" ht="15" customHeight="1">
      <c r="A8" s="1146" t="s">
        <v>1675</v>
      </c>
      <c r="B8" s="1146"/>
      <c r="C8" s="1146"/>
      <c r="D8" s="1146"/>
      <c r="E8" s="1146"/>
      <c r="F8" s="1146"/>
      <c r="G8" s="1146"/>
      <c r="H8" s="1146"/>
      <c r="I8" s="1146"/>
      <c r="J8" s="1146"/>
      <c r="K8" s="1"/>
      <c r="L8" s="1"/>
      <c r="M8" s="1"/>
      <c r="N8" s="1"/>
    </row>
  </sheetData>
  <mergeCells count="13">
    <mergeCell ref="A7:J7"/>
    <mergeCell ref="A8:J8"/>
    <mergeCell ref="A1:J1"/>
    <mergeCell ref="A2:A3"/>
    <mergeCell ref="B2:B3"/>
    <mergeCell ref="C2:C3"/>
    <mergeCell ref="D2:D3"/>
    <mergeCell ref="E2:E3"/>
    <mergeCell ref="F2:F3"/>
    <mergeCell ref="G2:G3"/>
    <mergeCell ref="H2:H3"/>
    <mergeCell ref="I2:I3"/>
    <mergeCell ref="J2:J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121"/>
  <sheetViews>
    <sheetView zoomScaleNormal="100" workbookViewId="0">
      <selection sqref="A1:K1"/>
    </sheetView>
  </sheetViews>
  <sheetFormatPr defaultColWidth="9.140625" defaultRowHeight="12.75"/>
  <cols>
    <col min="1" max="1" width="35.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c r="A1" s="1119" t="s">
        <v>437</v>
      </c>
      <c r="B1" s="1120"/>
      <c r="C1" s="1120"/>
      <c r="D1" s="1120"/>
      <c r="E1" s="1120"/>
      <c r="F1" s="1120"/>
      <c r="G1" s="1120"/>
      <c r="H1" s="1120"/>
      <c r="I1" s="1120"/>
      <c r="J1" s="1121"/>
      <c r="K1" s="1122"/>
      <c r="M1" s="1118"/>
      <c r="N1" s="1118"/>
      <c r="O1" s="1118"/>
      <c r="P1" s="1118"/>
      <c r="Q1" s="1118"/>
      <c r="R1" s="1118"/>
      <c r="S1" s="1118"/>
      <c r="T1" s="1118"/>
      <c r="U1" s="1118"/>
      <c r="V1" s="1118"/>
      <c r="W1" s="1118"/>
    </row>
    <row r="2" spans="1:23" s="5" customFormat="1" ht="38.25" customHeight="1">
      <c r="A2" s="15" t="s">
        <v>490</v>
      </c>
      <c r="B2" s="8"/>
      <c r="C2" s="1123" t="s">
        <v>0</v>
      </c>
      <c r="D2" s="1124"/>
      <c r="E2" s="1123" t="s">
        <v>2</v>
      </c>
      <c r="F2" s="1124"/>
      <c r="G2" s="1123" t="s">
        <v>1</v>
      </c>
      <c r="H2" s="1124"/>
      <c r="I2" s="1125" t="s">
        <v>3</v>
      </c>
      <c r="J2" s="1126"/>
      <c r="K2" s="28" t="s">
        <v>4</v>
      </c>
      <c r="N2" s="54"/>
      <c r="O2" s="54"/>
      <c r="P2" s="54"/>
      <c r="Q2" s="54"/>
      <c r="R2" s="54"/>
      <c r="S2" s="54"/>
      <c r="T2" s="54"/>
      <c r="U2" s="54"/>
      <c r="V2" s="54"/>
      <c r="W2" s="54"/>
    </row>
    <row r="3" spans="1:23" s="5" customFormat="1" ht="13.5" customHeight="1" thickBot="1">
      <c r="A3" s="26"/>
      <c r="B3" s="30"/>
      <c r="C3" s="31" t="s">
        <v>23</v>
      </c>
      <c r="D3" s="31" t="s">
        <v>24</v>
      </c>
      <c r="E3" s="31" t="s">
        <v>23</v>
      </c>
      <c r="F3" s="31" t="s">
        <v>24</v>
      </c>
      <c r="G3" s="31" t="s">
        <v>23</v>
      </c>
      <c r="H3" s="31" t="s">
        <v>24</v>
      </c>
      <c r="I3" s="81" t="s">
        <v>23</v>
      </c>
      <c r="J3" s="81" t="s">
        <v>24</v>
      </c>
      <c r="K3" s="25"/>
      <c r="M3" s="39"/>
    </row>
    <row r="4" spans="1:23" s="6" customFormat="1" ht="15">
      <c r="A4" s="77" t="s">
        <v>490</v>
      </c>
      <c r="B4" s="1112"/>
      <c r="C4" s="1113"/>
      <c r="D4" s="1113"/>
      <c r="E4" s="1113"/>
      <c r="F4" s="1113"/>
      <c r="G4" s="1113"/>
      <c r="H4" s="1113"/>
      <c r="I4" s="1113"/>
      <c r="J4" s="1113"/>
      <c r="K4" s="1114"/>
      <c r="M4" s="39"/>
    </row>
    <row r="5" spans="1:23" s="2" customFormat="1" ht="26.25" customHeight="1">
      <c r="A5" s="16" t="s">
        <v>10</v>
      </c>
      <c r="B5" s="13" t="s">
        <v>9</v>
      </c>
      <c r="C5" s="1115"/>
      <c r="D5" s="1116"/>
      <c r="E5" s="1116"/>
      <c r="F5" s="1116"/>
      <c r="G5" s="1116"/>
      <c r="H5" s="1116"/>
      <c r="I5" s="1116"/>
      <c r="J5" s="1116"/>
      <c r="K5" s="1117"/>
    </row>
    <row r="6" spans="1:23">
      <c r="A6" s="17" t="s">
        <v>5</v>
      </c>
      <c r="B6" s="10" t="s">
        <v>8</v>
      </c>
      <c r="C6" s="150">
        <v>104</v>
      </c>
      <c r="D6" s="150">
        <v>39</v>
      </c>
      <c r="E6" s="150">
        <v>1</v>
      </c>
      <c r="F6" s="150">
        <v>0</v>
      </c>
      <c r="G6" s="150">
        <v>90</v>
      </c>
      <c r="H6" s="150">
        <v>25</v>
      </c>
      <c r="I6" s="150">
        <v>112</v>
      </c>
      <c r="J6" s="150">
        <v>114</v>
      </c>
      <c r="K6" s="153">
        <v>485</v>
      </c>
    </row>
    <row r="7" spans="1:23">
      <c r="A7" s="17" t="s">
        <v>11</v>
      </c>
      <c r="B7" s="11" t="s">
        <v>6</v>
      </c>
      <c r="C7" s="150">
        <v>148</v>
      </c>
      <c r="D7" s="150">
        <v>77</v>
      </c>
      <c r="E7" s="150">
        <v>4</v>
      </c>
      <c r="F7" s="150">
        <v>1</v>
      </c>
      <c r="G7" s="150">
        <v>154</v>
      </c>
      <c r="H7" s="150">
        <v>71</v>
      </c>
      <c r="I7" s="150">
        <v>121</v>
      </c>
      <c r="J7" s="150">
        <v>120</v>
      </c>
      <c r="K7" s="153">
        <v>696</v>
      </c>
    </row>
    <row r="8" spans="1:23">
      <c r="A8" s="17" t="s">
        <v>12</v>
      </c>
      <c r="B8" s="11">
        <v>41.43</v>
      </c>
      <c r="C8" s="150">
        <v>34</v>
      </c>
      <c r="D8" s="150">
        <v>23</v>
      </c>
      <c r="E8" s="150">
        <v>2</v>
      </c>
      <c r="F8" s="150">
        <v>0</v>
      </c>
      <c r="G8" s="150">
        <v>41</v>
      </c>
      <c r="H8" s="150">
        <v>21</v>
      </c>
      <c r="I8" s="150">
        <v>22</v>
      </c>
      <c r="J8" s="150">
        <v>22</v>
      </c>
      <c r="K8" s="153">
        <v>165</v>
      </c>
    </row>
    <row r="9" spans="1:23">
      <c r="A9" s="17" t="s">
        <v>13</v>
      </c>
      <c r="B9" s="11" t="s">
        <v>7</v>
      </c>
      <c r="C9" s="150">
        <v>43</v>
      </c>
      <c r="D9" s="150">
        <v>29</v>
      </c>
      <c r="E9" s="150">
        <v>9</v>
      </c>
      <c r="F9" s="150">
        <v>1</v>
      </c>
      <c r="G9" s="150">
        <v>19</v>
      </c>
      <c r="H9" s="150">
        <v>13</v>
      </c>
      <c r="I9" s="150">
        <v>94</v>
      </c>
      <c r="J9" s="150">
        <v>102</v>
      </c>
      <c r="K9" s="153">
        <v>310</v>
      </c>
    </row>
    <row r="10" spans="1:23">
      <c r="A10" s="17" t="s">
        <v>14</v>
      </c>
      <c r="B10" s="11" t="s">
        <v>20</v>
      </c>
      <c r="C10" s="150">
        <v>105</v>
      </c>
      <c r="D10" s="150">
        <v>49</v>
      </c>
      <c r="E10" s="150">
        <v>3</v>
      </c>
      <c r="F10" s="150">
        <v>2</v>
      </c>
      <c r="G10" s="150">
        <v>90</v>
      </c>
      <c r="H10" s="150">
        <v>38</v>
      </c>
      <c r="I10" s="150">
        <v>65</v>
      </c>
      <c r="J10" s="150">
        <v>64</v>
      </c>
      <c r="K10" s="153">
        <v>416</v>
      </c>
    </row>
    <row r="11" spans="1:23">
      <c r="A11" s="17" t="s">
        <v>15</v>
      </c>
      <c r="B11" s="11">
        <v>62.65</v>
      </c>
      <c r="C11" s="150">
        <v>59</v>
      </c>
      <c r="D11" s="150">
        <v>38</v>
      </c>
      <c r="E11" s="150">
        <v>5</v>
      </c>
      <c r="F11" s="150">
        <v>1</v>
      </c>
      <c r="G11" s="150">
        <v>59</v>
      </c>
      <c r="H11" s="150">
        <v>30</v>
      </c>
      <c r="I11" s="150">
        <v>56</v>
      </c>
      <c r="J11" s="150">
        <v>56</v>
      </c>
      <c r="K11" s="153">
        <v>304</v>
      </c>
    </row>
    <row r="12" spans="1:23">
      <c r="A12" s="17" t="s">
        <v>16</v>
      </c>
      <c r="B12" s="11">
        <v>68</v>
      </c>
      <c r="C12" s="150">
        <v>2</v>
      </c>
      <c r="D12" s="150">
        <v>2</v>
      </c>
      <c r="E12" s="150">
        <v>4</v>
      </c>
      <c r="F12" s="150">
        <v>0</v>
      </c>
      <c r="G12" s="150">
        <v>2</v>
      </c>
      <c r="H12" s="150">
        <v>1</v>
      </c>
      <c r="I12" s="150">
        <v>4</v>
      </c>
      <c r="J12" s="150">
        <v>4</v>
      </c>
      <c r="K12" s="153">
        <v>19</v>
      </c>
    </row>
    <row r="13" spans="1:23">
      <c r="A13" s="17" t="s">
        <v>17</v>
      </c>
      <c r="B13" s="11">
        <v>74.75</v>
      </c>
      <c r="C13" s="150">
        <v>57</v>
      </c>
      <c r="D13" s="150">
        <v>54</v>
      </c>
      <c r="E13" s="150">
        <v>25</v>
      </c>
      <c r="F13" s="150">
        <v>15</v>
      </c>
      <c r="G13" s="150">
        <v>72</v>
      </c>
      <c r="H13" s="150">
        <v>54</v>
      </c>
      <c r="I13" s="150">
        <v>30</v>
      </c>
      <c r="J13" s="150">
        <v>31</v>
      </c>
      <c r="K13" s="153">
        <v>338</v>
      </c>
    </row>
    <row r="14" spans="1:23" ht="12.75" customHeight="1">
      <c r="A14" s="17" t="s">
        <v>18</v>
      </c>
      <c r="B14" s="11">
        <v>77</v>
      </c>
      <c r="C14" s="150">
        <v>5</v>
      </c>
      <c r="D14" s="150">
        <v>3</v>
      </c>
      <c r="E14" s="150">
        <v>2</v>
      </c>
      <c r="F14" s="150">
        <v>2</v>
      </c>
      <c r="G14" s="150">
        <v>3</v>
      </c>
      <c r="H14" s="150">
        <v>2</v>
      </c>
      <c r="I14" s="150">
        <v>5</v>
      </c>
      <c r="J14" s="150">
        <v>5</v>
      </c>
      <c r="K14" s="153">
        <v>27</v>
      </c>
    </row>
    <row r="15" spans="1:23" ht="13.5" thickBot="1">
      <c r="A15" s="17" t="s">
        <v>19</v>
      </c>
      <c r="B15" s="11">
        <v>81.819999999999993</v>
      </c>
      <c r="C15" s="150">
        <v>29</v>
      </c>
      <c r="D15" s="150">
        <v>8</v>
      </c>
      <c r="E15" s="150">
        <v>5</v>
      </c>
      <c r="F15" s="150">
        <v>2</v>
      </c>
      <c r="G15" s="150">
        <v>34</v>
      </c>
      <c r="H15" s="150">
        <v>6</v>
      </c>
      <c r="I15" s="151">
        <v>25</v>
      </c>
      <c r="J15" s="151">
        <v>26</v>
      </c>
      <c r="K15" s="153">
        <v>135</v>
      </c>
    </row>
    <row r="16" spans="1:23" ht="13.5" thickBot="1">
      <c r="A16" s="72" t="s">
        <v>110</v>
      </c>
      <c r="B16" s="101" t="s">
        <v>109</v>
      </c>
      <c r="C16" s="154">
        <v>586</v>
      </c>
      <c r="D16" s="154">
        <v>322</v>
      </c>
      <c r="E16" s="154">
        <v>60</v>
      </c>
      <c r="F16" s="154">
        <v>24</v>
      </c>
      <c r="G16" s="154">
        <v>564</v>
      </c>
      <c r="H16" s="154">
        <v>261</v>
      </c>
      <c r="I16" s="154">
        <v>534</v>
      </c>
      <c r="J16" s="154">
        <v>544</v>
      </c>
      <c r="K16" s="155">
        <v>2895</v>
      </c>
    </row>
    <row r="18" spans="1:2">
      <c r="A18" s="2" t="s">
        <v>21</v>
      </c>
      <c r="B18" s="4" t="s">
        <v>22</v>
      </c>
    </row>
    <row r="19" spans="1:2">
      <c r="A19" s="4" t="s">
        <v>167</v>
      </c>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79" spans="1:2">
      <c r="A79" s="1"/>
      <c r="B79" s="1"/>
    </row>
    <row r="80" spans="1:2">
      <c r="A80" s="1"/>
      <c r="B80" s="1"/>
    </row>
    <row r="81" spans="1:2">
      <c r="A81" s="1"/>
      <c r="B81" s="1"/>
    </row>
    <row r="82" spans="1:2">
      <c r="A82" s="1"/>
      <c r="B82" s="1"/>
    </row>
    <row r="83" spans="1:2">
      <c r="A83" s="1"/>
      <c r="B83" s="1"/>
    </row>
    <row r="84" spans="1:2">
      <c r="A84" s="1"/>
      <c r="B84" s="1"/>
    </row>
    <row r="85" spans="1:2">
      <c r="A85" s="1"/>
      <c r="B85" s="1"/>
    </row>
    <row r="86" spans="1:2">
      <c r="A86" s="1"/>
      <c r="B86" s="1"/>
    </row>
    <row r="87" spans="1:2">
      <c r="A87" s="1"/>
      <c r="B87" s="1"/>
    </row>
    <row r="88" spans="1:2">
      <c r="A88" s="1"/>
      <c r="B88" s="1"/>
    </row>
    <row r="89" spans="1:2">
      <c r="A89" s="1"/>
      <c r="B89" s="1"/>
    </row>
    <row r="90" spans="1:2">
      <c r="A90" s="1"/>
      <c r="B90" s="1"/>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A106" s="1"/>
      <c r="B106" s="1"/>
    </row>
    <row r="107" spans="1:2">
      <c r="A107" s="1"/>
      <c r="B107" s="1"/>
    </row>
    <row r="108" spans="1:2">
      <c r="A108" s="1"/>
      <c r="B108" s="1"/>
    </row>
    <row r="109" spans="1:2">
      <c r="A109" s="1"/>
      <c r="B109" s="1"/>
    </row>
    <row r="110" spans="1:2">
      <c r="A110" s="1"/>
      <c r="B110" s="1"/>
    </row>
    <row r="111" spans="1:2">
      <c r="A111" s="1"/>
      <c r="B111" s="1"/>
    </row>
    <row r="112" spans="1:2">
      <c r="A112" s="1"/>
      <c r="B112" s="1"/>
    </row>
    <row r="113" spans="1:2">
      <c r="A113" s="1"/>
      <c r="B113" s="1"/>
    </row>
    <row r="114" spans="1:2">
      <c r="A114" s="1"/>
      <c r="B114" s="1"/>
    </row>
    <row r="115" spans="1:2">
      <c r="A115" s="1"/>
      <c r="B115" s="1"/>
    </row>
    <row r="116" spans="1:2">
      <c r="A116" s="1"/>
      <c r="B116" s="1"/>
    </row>
    <row r="117" spans="1:2">
      <c r="A117" s="1"/>
      <c r="B117" s="1"/>
    </row>
    <row r="118" spans="1:2">
      <c r="A118" s="1"/>
      <c r="B118" s="1"/>
    </row>
    <row r="119" spans="1:2">
      <c r="A119" s="1"/>
      <c r="B119" s="1"/>
    </row>
    <row r="120" spans="1:2">
      <c r="A120" s="1"/>
      <c r="B120" s="1"/>
    </row>
    <row r="121" spans="1:2">
      <c r="A121" s="1"/>
      <c r="B121" s="1"/>
    </row>
  </sheetData>
  <mergeCells count="8">
    <mergeCell ref="B4:K4"/>
    <mergeCell ref="C5:K5"/>
    <mergeCell ref="M1:W1"/>
    <mergeCell ref="A1:K1"/>
    <mergeCell ref="C2:D2"/>
    <mergeCell ref="E2:F2"/>
    <mergeCell ref="G2:H2"/>
    <mergeCell ref="I2:J2"/>
  </mergeCells>
  <pageMargins left="0.7" right="0.7" top="0.75" bottom="0.75" header="0.3" footer="0.3"/>
  <pageSetup paperSize="9" scale="6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F13"/>
  <sheetViews>
    <sheetView zoomScaleNormal="100" workbookViewId="0">
      <selection sqref="A1:D1"/>
    </sheetView>
  </sheetViews>
  <sheetFormatPr defaultColWidth="9.140625" defaultRowHeight="12.75"/>
  <cols>
    <col min="1" max="1" width="38" style="2" customWidth="1"/>
    <col min="2" max="2" width="8.7109375" style="1" customWidth="1"/>
    <col min="3" max="3" width="11.42578125" style="1" customWidth="1"/>
    <col min="4" max="4" width="26.7109375" style="1" bestFit="1" customWidth="1"/>
    <col min="5" max="6" width="11.5703125" style="2" customWidth="1"/>
    <col min="7" max="8" width="9.140625" style="1"/>
    <col min="9" max="9" width="44.42578125" style="1" bestFit="1" customWidth="1"/>
    <col min="10" max="10" width="17.5703125" style="1" bestFit="1" customWidth="1"/>
    <col min="11" max="11" width="17.5703125" style="1" customWidth="1"/>
    <col min="12" max="12" width="16.5703125" style="1" bestFit="1" customWidth="1"/>
    <col min="13" max="16384" width="9.140625" style="1"/>
  </cols>
  <sheetData>
    <row r="1" spans="1:5" ht="45.6" customHeight="1">
      <c r="A1" s="1254" t="s">
        <v>2397</v>
      </c>
      <c r="B1" s="1255"/>
      <c r="C1" s="1255"/>
      <c r="D1" s="1256"/>
    </row>
    <row r="2" spans="1:5" s="5" customFormat="1" ht="38.25" customHeight="1">
      <c r="A2" s="15"/>
      <c r="B2" s="1131" t="s">
        <v>27</v>
      </c>
      <c r="C2" s="1131"/>
      <c r="D2" s="405" t="s">
        <v>95</v>
      </c>
    </row>
    <row r="3" spans="1:5">
      <c r="A3" s="21" t="s">
        <v>1683</v>
      </c>
      <c r="B3" s="1257">
        <v>1008.6056849999999</v>
      </c>
      <c r="C3" s="1258"/>
      <c r="D3" s="654">
        <v>705.49702300000013</v>
      </c>
    </row>
    <row r="4" spans="1:5">
      <c r="A4" s="116" t="s">
        <v>1677</v>
      </c>
      <c r="B4" s="1252">
        <v>56.069400000000002</v>
      </c>
      <c r="C4" s="1253"/>
      <c r="D4" s="652">
        <v>26.954999999999998</v>
      </c>
    </row>
    <row r="5" spans="1:5">
      <c r="A5" s="116" t="s">
        <v>1678</v>
      </c>
      <c r="B5" s="1252">
        <v>29.194600000000005</v>
      </c>
      <c r="C5" s="1253"/>
      <c r="D5" s="652">
        <v>19.909000000000002</v>
      </c>
      <c r="E5" s="651"/>
    </row>
    <row r="6" spans="1:5">
      <c r="A6" s="116" t="s">
        <v>1679</v>
      </c>
      <c r="B6" s="1252">
        <v>24.763522999999996</v>
      </c>
      <c r="C6" s="1253"/>
      <c r="D6" s="652">
        <v>5.3650000000000002</v>
      </c>
      <c r="E6" s="50"/>
    </row>
    <row r="7" spans="1:5">
      <c r="A7" s="116" t="s">
        <v>1680</v>
      </c>
      <c r="B7" s="1252">
        <v>504.10980000000001</v>
      </c>
      <c r="C7" s="1253"/>
      <c r="D7" s="652">
        <v>212.08589999999998</v>
      </c>
      <c r="E7" s="50"/>
    </row>
    <row r="8" spans="1:5">
      <c r="A8" s="116" t="s">
        <v>1681</v>
      </c>
      <c r="B8" s="1252">
        <v>187.168543</v>
      </c>
      <c r="C8" s="1253"/>
      <c r="D8" s="652">
        <v>166.41872299999997</v>
      </c>
    </row>
    <row r="9" spans="1:5">
      <c r="A9" s="116" t="s">
        <v>1682</v>
      </c>
      <c r="B9" s="1252">
        <v>224.313819</v>
      </c>
      <c r="C9" s="1253"/>
      <c r="D9" s="652">
        <v>275.93739999999997</v>
      </c>
    </row>
    <row r="10" spans="1:5" ht="27" customHeight="1" thickBot="1">
      <c r="A10" s="91" t="s">
        <v>2398</v>
      </c>
      <c r="B10" s="1259">
        <v>387.39089999999999</v>
      </c>
      <c r="C10" s="1260"/>
      <c r="D10" s="653">
        <v>263.89100000000002</v>
      </c>
    </row>
    <row r="12" spans="1:5">
      <c r="A12" s="1251" t="s">
        <v>175</v>
      </c>
      <c r="B12" s="1251"/>
      <c r="C12" s="1251"/>
      <c r="D12" s="1251"/>
    </row>
    <row r="13" spans="1:5" ht="54.95" customHeight="1">
      <c r="A13" s="1251" t="s">
        <v>1684</v>
      </c>
      <c r="B13" s="1251"/>
      <c r="C13" s="1251"/>
      <c r="D13" s="1251"/>
    </row>
  </sheetData>
  <mergeCells count="12">
    <mergeCell ref="A12:D12"/>
    <mergeCell ref="A13:D13"/>
    <mergeCell ref="B7:C7"/>
    <mergeCell ref="B8:C8"/>
    <mergeCell ref="B9:C9"/>
    <mergeCell ref="B10:C10"/>
    <mergeCell ref="B6:C6"/>
    <mergeCell ref="A1:D1"/>
    <mergeCell ref="B3:C3"/>
    <mergeCell ref="B2:C2"/>
    <mergeCell ref="B4:C4"/>
    <mergeCell ref="B5:C5"/>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J96"/>
  <sheetViews>
    <sheetView zoomScaleNormal="100" workbookViewId="0">
      <selection sqref="A1:E1"/>
    </sheetView>
  </sheetViews>
  <sheetFormatPr defaultColWidth="9.140625" defaultRowHeight="12.75"/>
  <cols>
    <col min="1" max="1" width="34.4257812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9" ht="42.75" customHeight="1">
      <c r="A1" s="1254" t="s">
        <v>2399</v>
      </c>
      <c r="B1" s="1261"/>
      <c r="C1" s="1262"/>
      <c r="D1" s="1262"/>
      <c r="E1" s="1263"/>
    </row>
    <row r="2" spans="1:9" s="5" customFormat="1" ht="38.25" customHeight="1">
      <c r="A2" s="1211"/>
      <c r="B2" s="1264" t="s">
        <v>47</v>
      </c>
      <c r="C2" s="1265"/>
      <c r="D2" s="1266"/>
      <c r="E2" s="1269" t="s">
        <v>1685</v>
      </c>
    </row>
    <row r="3" spans="1:9" s="5" customFormat="1" ht="15" customHeight="1">
      <c r="A3" s="1272"/>
      <c r="B3" s="1267" t="s">
        <v>125</v>
      </c>
      <c r="C3" s="1267"/>
      <c r="D3" s="1268" t="s">
        <v>1686</v>
      </c>
      <c r="E3" s="1270"/>
    </row>
    <row r="4" spans="1:9" s="5" customFormat="1" ht="51">
      <c r="A4" s="1212"/>
      <c r="B4" s="406" t="s">
        <v>88</v>
      </c>
      <c r="C4" s="406" t="s">
        <v>177</v>
      </c>
      <c r="D4" s="1268"/>
      <c r="E4" s="1271"/>
    </row>
    <row r="5" spans="1:9" ht="15" customHeight="1">
      <c r="A5" s="21" t="s">
        <v>1687</v>
      </c>
      <c r="B5" s="259">
        <v>126</v>
      </c>
      <c r="C5" s="260">
        <v>100</v>
      </c>
      <c r="D5" s="260">
        <v>19</v>
      </c>
      <c r="E5" s="261">
        <v>49.737037037037048</v>
      </c>
    </row>
    <row r="6" spans="1:9">
      <c r="A6" s="47" t="s">
        <v>114</v>
      </c>
      <c r="B6" s="262">
        <v>15</v>
      </c>
      <c r="C6" s="263">
        <v>9</v>
      </c>
      <c r="D6" s="263">
        <v>3</v>
      </c>
      <c r="E6" s="264">
        <v>47.1</v>
      </c>
    </row>
    <row r="7" spans="1:9">
      <c r="A7" s="21" t="s">
        <v>1688</v>
      </c>
      <c r="B7" s="259">
        <v>359</v>
      </c>
      <c r="C7" s="260">
        <v>298</v>
      </c>
      <c r="D7" s="260">
        <v>41</v>
      </c>
      <c r="E7" s="261">
        <v>42.72082636954503</v>
      </c>
    </row>
    <row r="8" spans="1:9" ht="13.5" thickBot="1">
      <c r="A8" s="119" t="s">
        <v>114</v>
      </c>
      <c r="B8" s="265">
        <v>82</v>
      </c>
      <c r="C8" s="266">
        <v>71</v>
      </c>
      <c r="D8" s="266">
        <v>16</v>
      </c>
      <c r="E8" s="267">
        <v>42.2990243902439</v>
      </c>
    </row>
    <row r="10" spans="1:9" ht="31.5" customHeight="1">
      <c r="A10" s="1184" t="s">
        <v>96</v>
      </c>
      <c r="B10" s="1184"/>
      <c r="C10" s="1184"/>
      <c r="D10" s="1184"/>
      <c r="E10" s="1184"/>
    </row>
    <row r="11" spans="1:9" ht="31.5" customHeight="1">
      <c r="A11" s="1184" t="s">
        <v>148</v>
      </c>
      <c r="B11" s="1184"/>
      <c r="C11" s="1184"/>
      <c r="D11" s="1184"/>
      <c r="E11" s="1184"/>
    </row>
    <row r="12" spans="1:9" ht="12.75" customHeight="1">
      <c r="A12" s="1166" t="s">
        <v>170</v>
      </c>
      <c r="B12" s="1166"/>
      <c r="C12" s="1166"/>
      <c r="D12" s="1166"/>
      <c r="E12" s="1166"/>
    </row>
    <row r="14" spans="1:9">
      <c r="A14" s="42"/>
      <c r="I14" s="214"/>
    </row>
    <row r="15" spans="1:9">
      <c r="I15" s="214"/>
    </row>
    <row r="16" spans="1:9">
      <c r="I16" s="214"/>
    </row>
    <row r="17" spans="9:9">
      <c r="I17" s="214"/>
    </row>
    <row r="96" spans="10:10">
      <c r="J96" s="1" t="s">
        <v>1689</v>
      </c>
    </row>
  </sheetData>
  <mergeCells count="9">
    <mergeCell ref="A10:E10"/>
    <mergeCell ref="A11:E11"/>
    <mergeCell ref="A12:E12"/>
    <mergeCell ref="A1:E1"/>
    <mergeCell ref="B2:D2"/>
    <mergeCell ref="B3:C3"/>
    <mergeCell ref="D3:D4"/>
    <mergeCell ref="E2:E4"/>
    <mergeCell ref="A2:A4"/>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election activeCell="A15" sqref="A15:E15"/>
    </sheetView>
  </sheetViews>
  <sheetFormatPr defaultColWidth="9.140625" defaultRowHeight="12.75"/>
  <cols>
    <col min="1" max="1" width="22.7109375" style="2" customWidth="1"/>
    <col min="2" max="2" width="10.5703125" style="3" customWidth="1"/>
    <col min="3" max="3" width="11.42578125" style="1" customWidth="1"/>
    <col min="4" max="4" width="12" style="1" customWidth="1"/>
    <col min="5" max="5" width="10.85546875" style="1" bestFit="1" customWidth="1"/>
    <col min="6" max="6" width="9.140625" style="1"/>
    <col min="7" max="7" width="10.7109375" style="1" customWidth="1"/>
    <col min="8" max="8" width="11.85546875" style="1" customWidth="1"/>
    <col min="9" max="16384" width="9.140625" style="1"/>
  </cols>
  <sheetData>
    <row r="1" spans="1:7" ht="41.25" customHeight="1">
      <c r="A1" s="1167" t="s">
        <v>477</v>
      </c>
      <c r="B1" s="1261"/>
      <c r="C1" s="1261"/>
      <c r="D1" s="1261"/>
      <c r="E1" s="1263"/>
    </row>
    <row r="2" spans="1:7" s="5" customFormat="1" ht="38.25" customHeight="1">
      <c r="A2" s="15" t="s">
        <v>490</v>
      </c>
      <c r="B2" s="1274" t="s">
        <v>134</v>
      </c>
      <c r="C2" s="1274"/>
      <c r="D2" s="137"/>
      <c r="E2" s="1275" t="s">
        <v>4</v>
      </c>
    </row>
    <row r="3" spans="1:7" s="5" customFormat="1" ht="41.25" customHeight="1">
      <c r="A3" s="15"/>
      <c r="B3" s="137" t="s">
        <v>4</v>
      </c>
      <c r="C3" s="7" t="s">
        <v>65</v>
      </c>
      <c r="D3" s="137" t="s">
        <v>63</v>
      </c>
      <c r="E3" s="1275"/>
    </row>
    <row r="4" spans="1:7" ht="12.75" customHeight="1">
      <c r="A4" s="17" t="s">
        <v>115</v>
      </c>
      <c r="B4" s="236">
        <v>244</v>
      </c>
      <c r="C4" s="144">
        <v>46</v>
      </c>
      <c r="D4" s="144">
        <v>498</v>
      </c>
      <c r="E4" s="268">
        <v>742</v>
      </c>
      <c r="G4" s="214"/>
    </row>
    <row r="5" spans="1:7" ht="12.75" customHeight="1">
      <c r="A5" s="17" t="s">
        <v>116</v>
      </c>
      <c r="B5" s="236">
        <v>115</v>
      </c>
      <c r="C5" s="144">
        <v>17</v>
      </c>
      <c r="D5" s="144">
        <v>4175</v>
      </c>
      <c r="E5" s="268">
        <v>4290</v>
      </c>
      <c r="G5" s="214"/>
    </row>
    <row r="6" spans="1:7" ht="25.5">
      <c r="A6" s="17" t="s">
        <v>117</v>
      </c>
      <c r="B6" s="236">
        <v>189</v>
      </c>
      <c r="C6" s="144">
        <v>9</v>
      </c>
      <c r="D6" s="144">
        <v>4598</v>
      </c>
      <c r="E6" s="268">
        <v>4787</v>
      </c>
      <c r="G6" s="214"/>
    </row>
    <row r="7" spans="1:7" ht="38.25">
      <c r="A7" s="17" t="s">
        <v>118</v>
      </c>
      <c r="B7" s="236">
        <v>274</v>
      </c>
      <c r="C7" s="144">
        <v>23</v>
      </c>
      <c r="D7" s="144">
        <v>5537</v>
      </c>
      <c r="E7" s="268">
        <v>5811</v>
      </c>
      <c r="G7" s="214"/>
    </row>
    <row r="8" spans="1:7" ht="38.25">
      <c r="A8" s="17" t="s">
        <v>119</v>
      </c>
      <c r="B8" s="236">
        <v>74</v>
      </c>
      <c r="C8" s="144">
        <v>1</v>
      </c>
      <c r="D8" s="144">
        <v>1812</v>
      </c>
      <c r="E8" s="268">
        <v>1886</v>
      </c>
      <c r="G8" s="214"/>
    </row>
    <row r="9" spans="1:7" ht="13.5" thickBot="1">
      <c r="A9" s="112" t="s">
        <v>133</v>
      </c>
      <c r="B9" s="269">
        <v>587771892.46408999</v>
      </c>
      <c r="C9" s="270">
        <v>80568864.060900003</v>
      </c>
      <c r="D9" s="270">
        <v>57796515.947050005</v>
      </c>
      <c r="E9" s="271">
        <v>645568408.41113997</v>
      </c>
      <c r="G9" s="214"/>
    </row>
    <row r="10" spans="1:7">
      <c r="A10" s="89"/>
      <c r="B10" s="90"/>
      <c r="C10" s="87"/>
      <c r="D10" s="87"/>
      <c r="E10" s="87"/>
    </row>
    <row r="11" spans="1:7">
      <c r="A11" s="1184" t="s">
        <v>120</v>
      </c>
      <c r="B11" s="1184"/>
      <c r="C11" s="1184"/>
      <c r="D11" s="1184"/>
      <c r="E11" s="1184"/>
    </row>
    <row r="12" spans="1:7" ht="51" customHeight="1">
      <c r="A12" s="1251" t="s">
        <v>2384</v>
      </c>
      <c r="B12" s="1251"/>
      <c r="C12" s="1251"/>
      <c r="D12" s="1251"/>
      <c r="E12" s="1251"/>
    </row>
    <row r="13" spans="1:7" ht="51" customHeight="1">
      <c r="A13" s="1251" t="s">
        <v>2385</v>
      </c>
      <c r="B13" s="1251"/>
      <c r="C13" s="1251"/>
      <c r="D13" s="1251"/>
      <c r="E13" s="1251"/>
    </row>
    <row r="14" spans="1:7" ht="30" customHeight="1">
      <c r="A14" s="1184" t="s">
        <v>2386</v>
      </c>
      <c r="B14" s="1184"/>
      <c r="C14" s="1184"/>
      <c r="D14" s="1184"/>
      <c r="E14" s="1184"/>
    </row>
    <row r="15" spans="1:7" ht="30" customHeight="1">
      <c r="A15" s="1184" t="s">
        <v>2387</v>
      </c>
      <c r="B15" s="1184"/>
      <c r="C15" s="1184"/>
      <c r="D15" s="1184"/>
      <c r="E15" s="1184"/>
    </row>
    <row r="16" spans="1:7" ht="25.5" customHeight="1">
      <c r="A16" s="1273" t="s">
        <v>132</v>
      </c>
      <c r="B16" s="1273"/>
      <c r="C16" s="1273"/>
      <c r="D16" s="1273"/>
      <c r="E16" s="1273"/>
    </row>
  </sheetData>
  <mergeCells count="9">
    <mergeCell ref="A14:E14"/>
    <mergeCell ref="A15:E15"/>
    <mergeCell ref="A16:E16"/>
    <mergeCell ref="A1:E1"/>
    <mergeCell ref="B2:C2"/>
    <mergeCell ref="E2:E3"/>
    <mergeCell ref="A11:E11"/>
    <mergeCell ref="A12:E12"/>
    <mergeCell ref="A13:E13"/>
  </mergeCells>
  <conditionalFormatting sqref="G4:G9">
    <cfRule type="cellIs" dxfId="2" priority="2" operator="equal">
      <formula>D4</formula>
    </cfRule>
  </conditionalFormatting>
  <conditionalFormatting sqref="G4:G9">
    <cfRule type="cellIs" dxfId="1" priority="1" operator="equal">
      <formula>E4</formula>
    </cfRule>
  </conditionalFormatting>
  <pageMargins left="0.7" right="0.7" top="0.75" bottom="0.75" header="0.3" footer="0.3"/>
  <pageSetup paperSize="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8"/>
  <sheetViews>
    <sheetView topLeftCell="A239" zoomScaleNormal="100" workbookViewId="0">
      <selection activeCell="A266" sqref="A266:I266"/>
    </sheetView>
  </sheetViews>
  <sheetFormatPr defaultColWidth="9.140625" defaultRowHeight="12.75"/>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50.1" customHeight="1">
      <c r="A1" s="1276" t="s">
        <v>2400</v>
      </c>
      <c r="B1" s="1277"/>
      <c r="C1" s="1277"/>
      <c r="D1" s="1277"/>
      <c r="E1" s="1277"/>
      <c r="F1" s="1277"/>
      <c r="G1" s="1277"/>
      <c r="H1" s="1277"/>
      <c r="I1" s="1278"/>
      <c r="J1" s="48"/>
    </row>
    <row r="2" spans="1:10" s="6" customFormat="1" ht="38.25" customHeight="1" thickBot="1">
      <c r="A2" s="58" t="s">
        <v>490</v>
      </c>
      <c r="B2" s="1279" t="s">
        <v>59</v>
      </c>
      <c r="C2" s="1280"/>
      <c r="D2" s="1281" t="s">
        <v>60</v>
      </c>
      <c r="E2" s="1283" t="s">
        <v>61</v>
      </c>
      <c r="F2" s="1281" t="s">
        <v>62</v>
      </c>
      <c r="G2" s="1283" t="s">
        <v>135</v>
      </c>
      <c r="H2" s="1281" t="s">
        <v>136</v>
      </c>
      <c r="I2" s="1285" t="s">
        <v>112</v>
      </c>
    </row>
    <row r="3" spans="1:10" s="6" customFormat="1" ht="38.25" customHeight="1">
      <c r="A3" s="78" t="s">
        <v>86</v>
      </c>
      <c r="B3" s="93" t="s">
        <v>88</v>
      </c>
      <c r="C3" s="92" t="s">
        <v>163</v>
      </c>
      <c r="D3" s="1282"/>
      <c r="E3" s="1284"/>
      <c r="F3" s="1282"/>
      <c r="G3" s="1284"/>
      <c r="H3" s="1282"/>
      <c r="I3" s="1286"/>
    </row>
    <row r="4" spans="1:10" s="6" customFormat="1">
      <c r="A4" s="128" t="s">
        <v>187</v>
      </c>
      <c r="B4" s="384">
        <v>1</v>
      </c>
      <c r="C4" s="385">
        <v>0</v>
      </c>
      <c r="D4" s="386">
        <v>5</v>
      </c>
      <c r="E4" s="387">
        <v>6</v>
      </c>
      <c r="F4" s="388">
        <v>3</v>
      </c>
      <c r="G4" s="387">
        <v>1</v>
      </c>
      <c r="H4" s="388">
        <v>0</v>
      </c>
      <c r="I4" s="1083">
        <v>16</v>
      </c>
      <c r="J4" s="1"/>
    </row>
    <row r="5" spans="1:10" s="6" customFormat="1">
      <c r="A5" s="128" t="s">
        <v>189</v>
      </c>
      <c r="B5" s="384">
        <v>4</v>
      </c>
      <c r="C5" s="389">
        <v>0</v>
      </c>
      <c r="D5" s="386">
        <v>33</v>
      </c>
      <c r="E5" s="387">
        <v>14</v>
      </c>
      <c r="F5" s="388">
        <v>5</v>
      </c>
      <c r="G5" s="390">
        <v>0</v>
      </c>
      <c r="H5" s="388">
        <v>1</v>
      </c>
      <c r="I5" s="1083">
        <v>57</v>
      </c>
      <c r="J5" s="1"/>
    </row>
    <row r="6" spans="1:10" s="6" customFormat="1">
      <c r="A6" s="128" t="s">
        <v>190</v>
      </c>
      <c r="B6" s="384">
        <v>2</v>
      </c>
      <c r="C6" s="389">
        <v>0</v>
      </c>
      <c r="D6" s="386">
        <v>13</v>
      </c>
      <c r="E6" s="387">
        <v>1</v>
      </c>
      <c r="F6" s="388">
        <v>3</v>
      </c>
      <c r="G6" s="390">
        <v>0</v>
      </c>
      <c r="H6" s="388">
        <v>1</v>
      </c>
      <c r="I6" s="1083">
        <v>20</v>
      </c>
      <c r="J6" s="1"/>
    </row>
    <row r="7" spans="1:10" s="6" customFormat="1">
      <c r="A7" s="128" t="s">
        <v>78</v>
      </c>
      <c r="B7" s="384">
        <v>0</v>
      </c>
      <c r="C7" s="389">
        <v>0</v>
      </c>
      <c r="D7" s="386">
        <v>0</v>
      </c>
      <c r="E7" s="387">
        <v>0</v>
      </c>
      <c r="F7" s="388">
        <v>0</v>
      </c>
      <c r="G7" s="390">
        <v>0</v>
      </c>
      <c r="H7" s="388">
        <v>0</v>
      </c>
      <c r="I7" s="1083">
        <v>0</v>
      </c>
      <c r="J7" s="1"/>
    </row>
    <row r="8" spans="1:10" s="6" customFormat="1">
      <c r="A8" s="128" t="s">
        <v>192</v>
      </c>
      <c r="B8" s="384">
        <v>0</v>
      </c>
      <c r="C8" s="389">
        <v>0</v>
      </c>
      <c r="D8" s="386">
        <v>0</v>
      </c>
      <c r="E8" s="387">
        <v>1</v>
      </c>
      <c r="F8" s="388">
        <v>0</v>
      </c>
      <c r="G8" s="390">
        <v>0</v>
      </c>
      <c r="H8" s="388">
        <v>0</v>
      </c>
      <c r="I8" s="1083">
        <v>1</v>
      </c>
      <c r="J8" s="1"/>
    </row>
    <row r="9" spans="1:10" s="6" customFormat="1">
      <c r="A9" s="128" t="s">
        <v>193</v>
      </c>
      <c r="B9" s="384">
        <v>2</v>
      </c>
      <c r="C9" s="389">
        <v>0</v>
      </c>
      <c r="D9" s="386">
        <v>3</v>
      </c>
      <c r="E9" s="387">
        <v>0</v>
      </c>
      <c r="F9" s="388">
        <v>0</v>
      </c>
      <c r="G9" s="390">
        <v>0</v>
      </c>
      <c r="H9" s="388">
        <v>0</v>
      </c>
      <c r="I9" s="1083">
        <v>5</v>
      </c>
      <c r="J9" s="1"/>
    </row>
    <row r="10" spans="1:10" s="6" customFormat="1">
      <c r="A10" s="128" t="s">
        <v>194</v>
      </c>
      <c r="B10" s="384">
        <v>0</v>
      </c>
      <c r="C10" s="389">
        <v>0</v>
      </c>
      <c r="D10" s="386">
        <v>0</v>
      </c>
      <c r="E10" s="387">
        <v>0</v>
      </c>
      <c r="F10" s="388">
        <v>0</v>
      </c>
      <c r="G10" s="390">
        <v>0</v>
      </c>
      <c r="H10" s="388">
        <v>0</v>
      </c>
      <c r="I10" s="1083">
        <v>0</v>
      </c>
      <c r="J10" s="1"/>
    </row>
    <row r="11" spans="1:10" s="6" customFormat="1">
      <c r="A11" s="128" t="s">
        <v>195</v>
      </c>
      <c r="B11" s="384">
        <v>0</v>
      </c>
      <c r="C11" s="389">
        <v>0</v>
      </c>
      <c r="D11" s="386">
        <v>0</v>
      </c>
      <c r="E11" s="387">
        <v>0</v>
      </c>
      <c r="F11" s="388">
        <v>0</v>
      </c>
      <c r="G11" s="390">
        <v>0</v>
      </c>
      <c r="H11" s="388">
        <v>0</v>
      </c>
      <c r="I11" s="1083">
        <v>0</v>
      </c>
      <c r="J11" s="1"/>
    </row>
    <row r="12" spans="1:10" s="6" customFormat="1">
      <c r="A12" s="128" t="s">
        <v>196</v>
      </c>
      <c r="B12" s="384">
        <v>0</v>
      </c>
      <c r="C12" s="389">
        <v>0</v>
      </c>
      <c r="D12" s="386">
        <v>0</v>
      </c>
      <c r="E12" s="387">
        <v>0</v>
      </c>
      <c r="F12" s="388">
        <v>0</v>
      </c>
      <c r="G12" s="390">
        <v>0</v>
      </c>
      <c r="H12" s="388">
        <v>0</v>
      </c>
      <c r="I12" s="1083">
        <v>0</v>
      </c>
      <c r="J12" s="1"/>
    </row>
    <row r="13" spans="1:10" s="6" customFormat="1">
      <c r="A13" s="128" t="s">
        <v>197</v>
      </c>
      <c r="B13" s="384">
        <v>14</v>
      </c>
      <c r="C13" s="389">
        <v>0</v>
      </c>
      <c r="D13" s="386">
        <v>19</v>
      </c>
      <c r="E13" s="387">
        <v>46</v>
      </c>
      <c r="F13" s="388">
        <v>17</v>
      </c>
      <c r="G13" s="390">
        <v>5</v>
      </c>
      <c r="H13" s="388">
        <v>0</v>
      </c>
      <c r="I13" s="1083">
        <v>101</v>
      </c>
      <c r="J13" s="1"/>
    </row>
    <row r="14" spans="1:10" s="6" customFormat="1">
      <c r="A14" s="128" t="s">
        <v>198</v>
      </c>
      <c r="B14" s="384">
        <v>5</v>
      </c>
      <c r="C14" s="389">
        <v>0</v>
      </c>
      <c r="D14" s="386">
        <v>12</v>
      </c>
      <c r="E14" s="387">
        <v>11</v>
      </c>
      <c r="F14" s="388">
        <v>12</v>
      </c>
      <c r="G14" s="390">
        <v>0</v>
      </c>
      <c r="H14" s="388">
        <v>5</v>
      </c>
      <c r="I14" s="1083">
        <v>45</v>
      </c>
      <c r="J14" s="1"/>
    </row>
    <row r="15" spans="1:10" s="6" customFormat="1">
      <c r="A15" s="128" t="s">
        <v>199</v>
      </c>
      <c r="B15" s="384">
        <v>0</v>
      </c>
      <c r="C15" s="389">
        <v>0</v>
      </c>
      <c r="D15" s="386">
        <v>1</v>
      </c>
      <c r="E15" s="387">
        <v>0</v>
      </c>
      <c r="F15" s="388">
        <v>0</v>
      </c>
      <c r="G15" s="390">
        <v>0</v>
      </c>
      <c r="H15" s="388">
        <v>0</v>
      </c>
      <c r="I15" s="1083">
        <v>1</v>
      </c>
      <c r="J15" s="1"/>
    </row>
    <row r="16" spans="1:10" s="6" customFormat="1">
      <c r="A16" s="128" t="s">
        <v>200</v>
      </c>
      <c r="B16" s="384">
        <v>90</v>
      </c>
      <c r="C16" s="389">
        <v>0</v>
      </c>
      <c r="D16" s="386">
        <v>50</v>
      </c>
      <c r="E16" s="387">
        <v>97</v>
      </c>
      <c r="F16" s="388">
        <v>35</v>
      </c>
      <c r="G16" s="390">
        <v>10</v>
      </c>
      <c r="H16" s="388">
        <v>2</v>
      </c>
      <c r="I16" s="1083">
        <v>284</v>
      </c>
      <c r="J16" s="1"/>
    </row>
    <row r="17" spans="1:10" s="6" customFormat="1">
      <c r="A17" s="128" t="s">
        <v>201</v>
      </c>
      <c r="B17" s="384">
        <v>6</v>
      </c>
      <c r="C17" s="389">
        <v>0</v>
      </c>
      <c r="D17" s="386">
        <v>37</v>
      </c>
      <c r="E17" s="387">
        <v>18</v>
      </c>
      <c r="F17" s="388">
        <v>11</v>
      </c>
      <c r="G17" s="390">
        <v>3</v>
      </c>
      <c r="H17" s="388">
        <v>0</v>
      </c>
      <c r="I17" s="1083">
        <v>75</v>
      </c>
      <c r="J17" s="1"/>
    </row>
    <row r="18" spans="1:10" s="6" customFormat="1">
      <c r="A18" s="128" t="s">
        <v>202</v>
      </c>
      <c r="B18" s="384">
        <v>0</v>
      </c>
      <c r="C18" s="389">
        <v>0</v>
      </c>
      <c r="D18" s="386">
        <v>0</v>
      </c>
      <c r="E18" s="387">
        <v>0</v>
      </c>
      <c r="F18" s="388">
        <v>0</v>
      </c>
      <c r="G18" s="390">
        <v>0</v>
      </c>
      <c r="H18" s="388">
        <v>0</v>
      </c>
      <c r="I18" s="1083">
        <v>0</v>
      </c>
      <c r="J18" s="1"/>
    </row>
    <row r="19" spans="1:10" s="6" customFormat="1">
      <c r="A19" s="128" t="s">
        <v>259</v>
      </c>
      <c r="B19" s="384">
        <v>0</v>
      </c>
      <c r="C19" s="389">
        <v>0</v>
      </c>
      <c r="D19" s="386">
        <v>0</v>
      </c>
      <c r="E19" s="387">
        <v>0</v>
      </c>
      <c r="F19" s="388">
        <v>0</v>
      </c>
      <c r="G19" s="390">
        <v>0</v>
      </c>
      <c r="H19" s="388">
        <v>0</v>
      </c>
      <c r="I19" s="1083">
        <v>0</v>
      </c>
      <c r="J19" s="1"/>
    </row>
    <row r="20" spans="1:10" s="6" customFormat="1">
      <c r="A20" s="128" t="s">
        <v>280</v>
      </c>
      <c r="B20" s="384">
        <v>0</v>
      </c>
      <c r="C20" s="389">
        <v>0</v>
      </c>
      <c r="D20" s="386">
        <v>0</v>
      </c>
      <c r="E20" s="387">
        <v>0</v>
      </c>
      <c r="F20" s="388">
        <v>0</v>
      </c>
      <c r="G20" s="390">
        <v>0</v>
      </c>
      <c r="H20" s="388">
        <v>0</v>
      </c>
      <c r="I20" s="1083">
        <v>0</v>
      </c>
      <c r="J20" s="1"/>
    </row>
    <row r="21" spans="1:10" s="6" customFormat="1">
      <c r="A21" s="128" t="s">
        <v>204</v>
      </c>
      <c r="B21" s="384">
        <v>2</v>
      </c>
      <c r="C21" s="389">
        <v>0</v>
      </c>
      <c r="D21" s="386">
        <v>16</v>
      </c>
      <c r="E21" s="387">
        <v>1</v>
      </c>
      <c r="F21" s="388">
        <v>1</v>
      </c>
      <c r="G21" s="390">
        <v>0</v>
      </c>
      <c r="H21" s="388">
        <v>0</v>
      </c>
      <c r="I21" s="1083">
        <v>20</v>
      </c>
      <c r="J21" s="1"/>
    </row>
    <row r="22" spans="1:10" s="6" customFormat="1">
      <c r="A22" s="128" t="s">
        <v>205</v>
      </c>
      <c r="B22" s="384">
        <v>0</v>
      </c>
      <c r="C22" s="389">
        <v>0</v>
      </c>
      <c r="D22" s="386">
        <v>0</v>
      </c>
      <c r="E22" s="387">
        <v>2</v>
      </c>
      <c r="F22" s="388">
        <v>0</v>
      </c>
      <c r="G22" s="390">
        <v>0</v>
      </c>
      <c r="H22" s="388">
        <v>0</v>
      </c>
      <c r="I22" s="1083">
        <v>2</v>
      </c>
      <c r="J22" s="1"/>
    </row>
    <row r="23" spans="1:10" s="6" customFormat="1">
      <c r="A23" s="128" t="s">
        <v>206</v>
      </c>
      <c r="B23" s="384">
        <v>312</v>
      </c>
      <c r="C23" s="389">
        <v>8</v>
      </c>
      <c r="D23" s="386">
        <v>148</v>
      </c>
      <c r="E23" s="387">
        <v>245</v>
      </c>
      <c r="F23" s="388">
        <v>136</v>
      </c>
      <c r="G23" s="390">
        <v>28</v>
      </c>
      <c r="H23" s="388">
        <v>3</v>
      </c>
      <c r="I23" s="1083">
        <v>880</v>
      </c>
      <c r="J23" s="1"/>
    </row>
    <row r="24" spans="1:10" s="6" customFormat="1">
      <c r="A24" s="128" t="s">
        <v>207</v>
      </c>
      <c r="B24" s="384">
        <v>0</v>
      </c>
      <c r="C24" s="389">
        <v>0</v>
      </c>
      <c r="D24" s="386">
        <v>0</v>
      </c>
      <c r="E24" s="387">
        <v>0</v>
      </c>
      <c r="F24" s="388">
        <v>0</v>
      </c>
      <c r="G24" s="390">
        <v>0</v>
      </c>
      <c r="H24" s="388">
        <v>0</v>
      </c>
      <c r="I24" s="1083">
        <v>0</v>
      </c>
      <c r="J24" s="1"/>
    </row>
    <row r="25" spans="1:10" s="6" customFormat="1">
      <c r="A25" s="128" t="s">
        <v>208</v>
      </c>
      <c r="B25" s="384">
        <v>29</v>
      </c>
      <c r="C25" s="389">
        <v>0</v>
      </c>
      <c r="D25" s="386">
        <v>108</v>
      </c>
      <c r="E25" s="387">
        <v>22</v>
      </c>
      <c r="F25" s="388">
        <v>33</v>
      </c>
      <c r="G25" s="390">
        <v>6</v>
      </c>
      <c r="H25" s="388">
        <v>6</v>
      </c>
      <c r="I25" s="1083">
        <v>204</v>
      </c>
      <c r="J25" s="1"/>
    </row>
    <row r="26" spans="1:10" s="6" customFormat="1">
      <c r="A26" s="128" t="s">
        <v>209</v>
      </c>
      <c r="B26" s="384">
        <v>0</v>
      </c>
      <c r="C26" s="389">
        <v>0</v>
      </c>
      <c r="D26" s="386">
        <v>0</v>
      </c>
      <c r="E26" s="387">
        <v>0</v>
      </c>
      <c r="F26" s="388">
        <v>1</v>
      </c>
      <c r="G26" s="390">
        <v>0</v>
      </c>
      <c r="H26" s="388">
        <v>0</v>
      </c>
      <c r="I26" s="1083">
        <v>1</v>
      </c>
      <c r="J26" s="1"/>
    </row>
    <row r="27" spans="1:10" s="6" customFormat="1">
      <c r="A27" s="128" t="s">
        <v>210</v>
      </c>
      <c r="B27" s="384">
        <v>0</v>
      </c>
      <c r="C27" s="389">
        <v>0</v>
      </c>
      <c r="D27" s="386">
        <v>0</v>
      </c>
      <c r="E27" s="387">
        <v>1</v>
      </c>
      <c r="F27" s="388">
        <v>0</v>
      </c>
      <c r="G27" s="390">
        <v>0</v>
      </c>
      <c r="H27" s="388">
        <v>0</v>
      </c>
      <c r="I27" s="1083">
        <v>1</v>
      </c>
      <c r="J27" s="1"/>
    </row>
    <row r="28" spans="1:10" s="6" customFormat="1">
      <c r="A28" s="128" t="s">
        <v>211</v>
      </c>
      <c r="B28" s="384">
        <v>2</v>
      </c>
      <c r="C28" s="389">
        <v>0</v>
      </c>
      <c r="D28" s="386">
        <v>1</v>
      </c>
      <c r="E28" s="387">
        <v>4</v>
      </c>
      <c r="F28" s="388">
        <v>1</v>
      </c>
      <c r="G28" s="390">
        <v>1</v>
      </c>
      <c r="H28" s="388">
        <v>1</v>
      </c>
      <c r="I28" s="1083">
        <v>10</v>
      </c>
      <c r="J28" s="1"/>
    </row>
    <row r="29" spans="1:10" s="6" customFormat="1">
      <c r="A29" s="128" t="s">
        <v>429</v>
      </c>
      <c r="B29" s="384">
        <v>2</v>
      </c>
      <c r="C29" s="389">
        <v>0</v>
      </c>
      <c r="D29" s="386">
        <v>15</v>
      </c>
      <c r="E29" s="387">
        <v>1</v>
      </c>
      <c r="F29" s="388">
        <v>1</v>
      </c>
      <c r="G29" s="390">
        <v>0</v>
      </c>
      <c r="H29" s="388">
        <v>0</v>
      </c>
      <c r="I29" s="1083">
        <v>19</v>
      </c>
      <c r="J29" s="1"/>
    </row>
    <row r="30" spans="1:10" s="6" customFormat="1">
      <c r="A30" s="128" t="s">
        <v>213</v>
      </c>
      <c r="B30" s="384">
        <v>0</v>
      </c>
      <c r="C30" s="389">
        <v>0</v>
      </c>
      <c r="D30" s="386">
        <v>0</v>
      </c>
      <c r="E30" s="387">
        <v>0</v>
      </c>
      <c r="F30" s="388">
        <v>0</v>
      </c>
      <c r="G30" s="390">
        <v>0</v>
      </c>
      <c r="H30" s="388">
        <v>0</v>
      </c>
      <c r="I30" s="1083">
        <v>0</v>
      </c>
      <c r="J30" s="1"/>
    </row>
    <row r="31" spans="1:10" s="6" customFormat="1">
      <c r="A31" s="128" t="s">
        <v>214</v>
      </c>
      <c r="B31" s="384">
        <v>12</v>
      </c>
      <c r="C31" s="389">
        <v>0</v>
      </c>
      <c r="D31" s="386">
        <v>37</v>
      </c>
      <c r="E31" s="387">
        <v>35</v>
      </c>
      <c r="F31" s="388">
        <v>17</v>
      </c>
      <c r="G31" s="390">
        <v>8</v>
      </c>
      <c r="H31" s="388">
        <v>3</v>
      </c>
      <c r="I31" s="1083">
        <v>112</v>
      </c>
      <c r="J31" s="1"/>
    </row>
    <row r="32" spans="1:10" s="6" customFormat="1">
      <c r="A32" s="128" t="s">
        <v>215</v>
      </c>
      <c r="B32" s="384">
        <v>1</v>
      </c>
      <c r="C32" s="389">
        <v>0</v>
      </c>
      <c r="D32" s="386">
        <v>0</v>
      </c>
      <c r="E32" s="387">
        <v>7</v>
      </c>
      <c r="F32" s="388">
        <v>0</v>
      </c>
      <c r="G32" s="390">
        <v>0</v>
      </c>
      <c r="H32" s="388">
        <v>0</v>
      </c>
      <c r="I32" s="1083">
        <v>8</v>
      </c>
      <c r="J32" s="1"/>
    </row>
    <row r="33" spans="1:10" s="6" customFormat="1">
      <c r="A33" s="128" t="s">
        <v>216</v>
      </c>
      <c r="B33" s="384">
        <v>0</v>
      </c>
      <c r="C33" s="389">
        <v>0</v>
      </c>
      <c r="D33" s="386">
        <v>0</v>
      </c>
      <c r="E33" s="387">
        <v>0</v>
      </c>
      <c r="F33" s="388">
        <v>0</v>
      </c>
      <c r="G33" s="390">
        <v>0</v>
      </c>
      <c r="H33" s="388">
        <v>0</v>
      </c>
      <c r="I33" s="1083">
        <v>0</v>
      </c>
      <c r="J33" s="1"/>
    </row>
    <row r="34" spans="1:10" s="6" customFormat="1">
      <c r="A34" s="128" t="s">
        <v>217</v>
      </c>
      <c r="B34" s="384">
        <v>80</v>
      </c>
      <c r="C34" s="389">
        <v>0</v>
      </c>
      <c r="D34" s="386">
        <v>134</v>
      </c>
      <c r="E34" s="387">
        <v>52</v>
      </c>
      <c r="F34" s="388">
        <v>58</v>
      </c>
      <c r="G34" s="390">
        <v>6</v>
      </c>
      <c r="H34" s="388">
        <v>4</v>
      </c>
      <c r="I34" s="1083">
        <v>334</v>
      </c>
      <c r="J34" s="1"/>
    </row>
    <row r="35" spans="1:10" s="6" customFormat="1">
      <c r="A35" s="128" t="s">
        <v>219</v>
      </c>
      <c r="B35" s="384">
        <v>0</v>
      </c>
      <c r="C35" s="389">
        <v>0</v>
      </c>
      <c r="D35" s="386">
        <v>0</v>
      </c>
      <c r="E35" s="387">
        <v>0</v>
      </c>
      <c r="F35" s="388">
        <v>0</v>
      </c>
      <c r="G35" s="390">
        <v>0</v>
      </c>
      <c r="H35" s="388">
        <v>0</v>
      </c>
      <c r="I35" s="1083">
        <v>0</v>
      </c>
      <c r="J35" s="1"/>
    </row>
    <row r="36" spans="1:10" s="6" customFormat="1">
      <c r="A36" s="128" t="s">
        <v>218</v>
      </c>
      <c r="B36" s="384">
        <v>0</v>
      </c>
      <c r="C36" s="389">
        <v>0</v>
      </c>
      <c r="D36" s="386">
        <v>0</v>
      </c>
      <c r="E36" s="387">
        <v>0</v>
      </c>
      <c r="F36" s="388">
        <v>0</v>
      </c>
      <c r="G36" s="390">
        <v>0</v>
      </c>
      <c r="H36" s="388">
        <v>0</v>
      </c>
      <c r="I36" s="1083">
        <v>0</v>
      </c>
      <c r="J36" s="1"/>
    </row>
    <row r="37" spans="1:10" s="6" customFormat="1">
      <c r="A37" s="128" t="s">
        <v>221</v>
      </c>
      <c r="B37" s="384">
        <v>47</v>
      </c>
      <c r="C37" s="389">
        <v>1</v>
      </c>
      <c r="D37" s="386">
        <v>115</v>
      </c>
      <c r="E37" s="387">
        <v>133</v>
      </c>
      <c r="F37" s="388">
        <v>33</v>
      </c>
      <c r="G37" s="390">
        <v>16</v>
      </c>
      <c r="H37" s="388">
        <v>21</v>
      </c>
      <c r="I37" s="1083">
        <v>366</v>
      </c>
      <c r="J37" s="1"/>
    </row>
    <row r="38" spans="1:10" s="6" customFormat="1">
      <c r="A38" s="128" t="s">
        <v>222</v>
      </c>
      <c r="B38" s="384">
        <v>0</v>
      </c>
      <c r="C38" s="389">
        <v>0</v>
      </c>
      <c r="D38" s="386">
        <v>0</v>
      </c>
      <c r="E38" s="387">
        <v>0</v>
      </c>
      <c r="F38" s="388">
        <v>0</v>
      </c>
      <c r="G38" s="390">
        <v>0</v>
      </c>
      <c r="H38" s="388">
        <v>0</v>
      </c>
      <c r="I38" s="1083">
        <v>0</v>
      </c>
      <c r="J38" s="1"/>
    </row>
    <row r="39" spans="1:10" s="6" customFormat="1">
      <c r="A39" s="128" t="s">
        <v>223</v>
      </c>
      <c r="B39" s="384">
        <v>0</v>
      </c>
      <c r="C39" s="389">
        <v>0</v>
      </c>
      <c r="D39" s="386">
        <v>1</v>
      </c>
      <c r="E39" s="387">
        <v>0</v>
      </c>
      <c r="F39" s="388">
        <v>0</v>
      </c>
      <c r="G39" s="390">
        <v>0</v>
      </c>
      <c r="H39" s="388">
        <v>0</v>
      </c>
      <c r="I39" s="1083">
        <v>1</v>
      </c>
      <c r="J39" s="1"/>
    </row>
    <row r="40" spans="1:10" s="6" customFormat="1">
      <c r="A40" s="128" t="s">
        <v>318</v>
      </c>
      <c r="B40" s="384">
        <v>20</v>
      </c>
      <c r="C40" s="389">
        <v>0</v>
      </c>
      <c r="D40" s="386">
        <v>21</v>
      </c>
      <c r="E40" s="387">
        <v>10</v>
      </c>
      <c r="F40" s="388">
        <v>7</v>
      </c>
      <c r="G40" s="390">
        <v>1</v>
      </c>
      <c r="H40" s="388">
        <v>0</v>
      </c>
      <c r="I40" s="1083">
        <v>59</v>
      </c>
      <c r="J40" s="1"/>
    </row>
    <row r="41" spans="1:10" s="6" customFormat="1">
      <c r="A41" s="128" t="s">
        <v>224</v>
      </c>
      <c r="B41" s="384">
        <v>0</v>
      </c>
      <c r="C41" s="389">
        <v>0</v>
      </c>
      <c r="D41" s="386">
        <v>0</v>
      </c>
      <c r="E41" s="387">
        <v>0</v>
      </c>
      <c r="F41" s="388">
        <v>0</v>
      </c>
      <c r="G41" s="390">
        <v>0</v>
      </c>
      <c r="H41" s="388">
        <v>0</v>
      </c>
      <c r="I41" s="1083">
        <v>0</v>
      </c>
      <c r="J41" s="1"/>
    </row>
    <row r="42" spans="1:10" s="6" customFormat="1">
      <c r="A42" s="128" t="s">
        <v>225</v>
      </c>
      <c r="B42" s="384">
        <v>0</v>
      </c>
      <c r="C42" s="389">
        <v>0</v>
      </c>
      <c r="D42" s="386">
        <v>0</v>
      </c>
      <c r="E42" s="387">
        <v>1</v>
      </c>
      <c r="F42" s="388">
        <v>0</v>
      </c>
      <c r="G42" s="390">
        <v>0</v>
      </c>
      <c r="H42" s="388">
        <v>0</v>
      </c>
      <c r="I42" s="1083">
        <v>1</v>
      </c>
      <c r="J42" s="1"/>
    </row>
    <row r="43" spans="1:10" s="6" customFormat="1">
      <c r="A43" s="128" t="s">
        <v>226</v>
      </c>
      <c r="B43" s="384">
        <v>0</v>
      </c>
      <c r="C43" s="389">
        <v>0</v>
      </c>
      <c r="D43" s="386">
        <v>0</v>
      </c>
      <c r="E43" s="387">
        <v>1</v>
      </c>
      <c r="F43" s="388">
        <v>0</v>
      </c>
      <c r="G43" s="390">
        <v>0</v>
      </c>
      <c r="H43" s="388">
        <v>0</v>
      </c>
      <c r="I43" s="1083">
        <v>1</v>
      </c>
      <c r="J43" s="1"/>
    </row>
    <row r="44" spans="1:10" s="6" customFormat="1">
      <c r="A44" s="128" t="s">
        <v>227</v>
      </c>
      <c r="B44" s="384">
        <v>4</v>
      </c>
      <c r="C44" s="389">
        <v>0</v>
      </c>
      <c r="D44" s="386">
        <v>19</v>
      </c>
      <c r="E44" s="387">
        <v>1</v>
      </c>
      <c r="F44" s="388">
        <v>2</v>
      </c>
      <c r="G44" s="390">
        <v>0</v>
      </c>
      <c r="H44" s="388">
        <v>0</v>
      </c>
      <c r="I44" s="1083">
        <v>26</v>
      </c>
      <c r="J44" s="1"/>
    </row>
    <row r="45" spans="1:10" s="6" customFormat="1">
      <c r="A45" s="128" t="s">
        <v>228</v>
      </c>
      <c r="B45" s="384">
        <v>0</v>
      </c>
      <c r="C45" s="389">
        <v>0</v>
      </c>
      <c r="D45" s="386">
        <v>1</v>
      </c>
      <c r="E45" s="387">
        <v>0</v>
      </c>
      <c r="F45" s="388">
        <v>0</v>
      </c>
      <c r="G45" s="390">
        <v>0</v>
      </c>
      <c r="H45" s="388">
        <v>3</v>
      </c>
      <c r="I45" s="1083">
        <v>4</v>
      </c>
      <c r="J45" s="1"/>
    </row>
    <row r="46" spans="1:10" s="6" customFormat="1">
      <c r="A46" s="128" t="s">
        <v>229</v>
      </c>
      <c r="B46" s="384">
        <v>300</v>
      </c>
      <c r="C46" s="389">
        <v>6</v>
      </c>
      <c r="D46" s="386">
        <v>442</v>
      </c>
      <c r="E46" s="387">
        <v>323</v>
      </c>
      <c r="F46" s="388">
        <v>183</v>
      </c>
      <c r="G46" s="390">
        <v>46</v>
      </c>
      <c r="H46" s="388">
        <v>65</v>
      </c>
      <c r="I46" s="1083">
        <v>1365</v>
      </c>
      <c r="J46" s="1"/>
    </row>
    <row r="47" spans="1:10" s="6" customFormat="1">
      <c r="A47" s="128" t="s">
        <v>411</v>
      </c>
      <c r="B47" s="384">
        <v>175</v>
      </c>
      <c r="C47" s="389">
        <v>1</v>
      </c>
      <c r="D47" s="386">
        <v>239</v>
      </c>
      <c r="E47" s="387">
        <v>64</v>
      </c>
      <c r="F47" s="388">
        <v>37</v>
      </c>
      <c r="G47" s="390">
        <v>11</v>
      </c>
      <c r="H47" s="388">
        <v>2</v>
      </c>
      <c r="I47" s="1083">
        <v>529</v>
      </c>
      <c r="J47" s="1"/>
    </row>
    <row r="48" spans="1:10" s="6" customFormat="1">
      <c r="A48" s="128" t="s">
        <v>230</v>
      </c>
      <c r="B48" s="384">
        <v>128</v>
      </c>
      <c r="C48" s="389">
        <v>3</v>
      </c>
      <c r="D48" s="386">
        <v>22</v>
      </c>
      <c r="E48" s="387">
        <v>112</v>
      </c>
      <c r="F48" s="388">
        <v>45</v>
      </c>
      <c r="G48" s="390">
        <v>15</v>
      </c>
      <c r="H48" s="388">
        <v>3</v>
      </c>
      <c r="I48" s="1083">
        <v>328</v>
      </c>
      <c r="J48" s="1"/>
    </row>
    <row r="49" spans="1:10" s="6" customFormat="1">
      <c r="A49" s="128" t="s">
        <v>231</v>
      </c>
      <c r="B49" s="384">
        <v>1</v>
      </c>
      <c r="C49" s="389">
        <v>0</v>
      </c>
      <c r="D49" s="386">
        <v>0</v>
      </c>
      <c r="E49" s="387">
        <v>0</v>
      </c>
      <c r="F49" s="388">
        <v>3</v>
      </c>
      <c r="G49" s="390">
        <v>0</v>
      </c>
      <c r="H49" s="388">
        <v>0</v>
      </c>
      <c r="I49" s="1083">
        <v>4</v>
      </c>
      <c r="J49" s="1"/>
    </row>
    <row r="50" spans="1:10" s="6" customFormat="1">
      <c r="A50" s="128" t="s">
        <v>398</v>
      </c>
      <c r="B50" s="384">
        <v>0</v>
      </c>
      <c r="C50" s="389">
        <v>0</v>
      </c>
      <c r="D50" s="386">
        <v>0</v>
      </c>
      <c r="E50" s="387">
        <v>0</v>
      </c>
      <c r="F50" s="388">
        <v>0</v>
      </c>
      <c r="G50" s="390">
        <v>0</v>
      </c>
      <c r="H50" s="388">
        <v>0</v>
      </c>
      <c r="I50" s="1083">
        <v>0</v>
      </c>
      <c r="J50" s="1"/>
    </row>
    <row r="51" spans="1:10" s="6" customFormat="1">
      <c r="A51" s="128" t="s">
        <v>431</v>
      </c>
      <c r="B51" s="384">
        <v>1</v>
      </c>
      <c r="C51" s="389">
        <v>0</v>
      </c>
      <c r="D51" s="386">
        <v>0</v>
      </c>
      <c r="E51" s="387">
        <v>0</v>
      </c>
      <c r="F51" s="388">
        <v>0</v>
      </c>
      <c r="G51" s="390">
        <v>0</v>
      </c>
      <c r="H51" s="388">
        <v>0</v>
      </c>
      <c r="I51" s="1083">
        <v>1</v>
      </c>
      <c r="J51" s="1"/>
    </row>
    <row r="52" spans="1:10" s="6" customFormat="1">
      <c r="A52" s="128" t="s">
        <v>330</v>
      </c>
      <c r="B52" s="384">
        <v>0</v>
      </c>
      <c r="C52" s="389">
        <v>0</v>
      </c>
      <c r="D52" s="386">
        <v>0</v>
      </c>
      <c r="E52" s="387">
        <v>0</v>
      </c>
      <c r="F52" s="388">
        <v>0</v>
      </c>
      <c r="G52" s="390">
        <v>0</v>
      </c>
      <c r="H52" s="388">
        <v>0</v>
      </c>
      <c r="I52" s="1083">
        <v>0</v>
      </c>
      <c r="J52" s="1"/>
    </row>
    <row r="53" spans="1:10" s="6" customFormat="1">
      <c r="A53" s="128" t="s">
        <v>232</v>
      </c>
      <c r="B53" s="384">
        <v>0</v>
      </c>
      <c r="C53" s="389">
        <v>0</v>
      </c>
      <c r="D53" s="386">
        <v>0</v>
      </c>
      <c r="E53" s="387">
        <v>0</v>
      </c>
      <c r="F53" s="388">
        <v>0</v>
      </c>
      <c r="G53" s="390">
        <v>0</v>
      </c>
      <c r="H53" s="388">
        <v>0</v>
      </c>
      <c r="I53" s="1083">
        <v>0</v>
      </c>
      <c r="J53" s="1"/>
    </row>
    <row r="54" spans="1:10" s="6" customFormat="1">
      <c r="A54" s="128" t="s">
        <v>233</v>
      </c>
      <c r="B54" s="384">
        <v>0</v>
      </c>
      <c r="C54" s="389">
        <v>0</v>
      </c>
      <c r="D54" s="386">
        <v>8</v>
      </c>
      <c r="E54" s="387">
        <v>2</v>
      </c>
      <c r="F54" s="388">
        <v>4</v>
      </c>
      <c r="G54" s="390">
        <v>2</v>
      </c>
      <c r="H54" s="388">
        <v>6</v>
      </c>
      <c r="I54" s="1083">
        <v>22</v>
      </c>
      <c r="J54" s="1"/>
    </row>
    <row r="55" spans="1:10" s="6" customFormat="1">
      <c r="A55" s="128" t="s">
        <v>234</v>
      </c>
      <c r="B55" s="384">
        <v>0</v>
      </c>
      <c r="C55" s="389">
        <v>0</v>
      </c>
      <c r="D55" s="386">
        <v>0</v>
      </c>
      <c r="E55" s="387">
        <v>0</v>
      </c>
      <c r="F55" s="388">
        <v>0</v>
      </c>
      <c r="G55" s="390">
        <v>0</v>
      </c>
      <c r="H55" s="388">
        <v>0</v>
      </c>
      <c r="I55" s="1083">
        <v>0</v>
      </c>
      <c r="J55" s="1"/>
    </row>
    <row r="56" spans="1:10" s="6" customFormat="1">
      <c r="A56" s="128" t="s">
        <v>235</v>
      </c>
      <c r="B56" s="384">
        <v>18</v>
      </c>
      <c r="C56" s="389">
        <v>0</v>
      </c>
      <c r="D56" s="386">
        <v>43</v>
      </c>
      <c r="E56" s="387">
        <v>6</v>
      </c>
      <c r="F56" s="388">
        <v>10</v>
      </c>
      <c r="G56" s="390">
        <v>0</v>
      </c>
      <c r="H56" s="388">
        <v>5</v>
      </c>
      <c r="I56" s="1083">
        <v>82</v>
      </c>
      <c r="J56" s="1"/>
    </row>
    <row r="57" spans="1:10" s="6" customFormat="1">
      <c r="A57" s="128" t="s">
        <v>236</v>
      </c>
      <c r="B57" s="384">
        <v>9</v>
      </c>
      <c r="C57" s="389">
        <v>0</v>
      </c>
      <c r="D57" s="386">
        <v>14</v>
      </c>
      <c r="E57" s="387">
        <v>9</v>
      </c>
      <c r="F57" s="388">
        <v>2</v>
      </c>
      <c r="G57" s="390">
        <v>0</v>
      </c>
      <c r="H57" s="388">
        <v>0</v>
      </c>
      <c r="I57" s="1083">
        <v>34</v>
      </c>
      <c r="J57" s="1"/>
    </row>
    <row r="58" spans="1:10" s="6" customFormat="1">
      <c r="A58" s="128" t="s">
        <v>238</v>
      </c>
      <c r="B58" s="384">
        <v>159</v>
      </c>
      <c r="C58" s="389">
        <v>1</v>
      </c>
      <c r="D58" s="386">
        <v>69</v>
      </c>
      <c r="E58" s="387">
        <v>46</v>
      </c>
      <c r="F58" s="388">
        <v>17</v>
      </c>
      <c r="G58" s="390">
        <v>9</v>
      </c>
      <c r="H58" s="388">
        <v>1</v>
      </c>
      <c r="I58" s="1083">
        <v>302</v>
      </c>
      <c r="J58" s="1"/>
    </row>
    <row r="59" spans="1:10" s="6" customFormat="1">
      <c r="A59" s="128" t="s">
        <v>239</v>
      </c>
      <c r="B59" s="384">
        <v>6</v>
      </c>
      <c r="C59" s="389">
        <v>0</v>
      </c>
      <c r="D59" s="386">
        <v>15</v>
      </c>
      <c r="E59" s="387">
        <v>14</v>
      </c>
      <c r="F59" s="388">
        <v>0</v>
      </c>
      <c r="G59" s="390">
        <v>4</v>
      </c>
      <c r="H59" s="388">
        <v>0</v>
      </c>
      <c r="I59" s="1083">
        <v>39</v>
      </c>
      <c r="J59" s="1"/>
    </row>
    <row r="60" spans="1:10" s="6" customFormat="1">
      <c r="A60" s="128" t="s">
        <v>240</v>
      </c>
      <c r="B60" s="384">
        <v>0</v>
      </c>
      <c r="C60" s="389">
        <v>0</v>
      </c>
      <c r="D60" s="386">
        <v>0</v>
      </c>
      <c r="E60" s="387">
        <v>0</v>
      </c>
      <c r="F60" s="388">
        <v>0</v>
      </c>
      <c r="G60" s="390">
        <v>0</v>
      </c>
      <c r="H60" s="388">
        <v>0</v>
      </c>
      <c r="I60" s="1083">
        <v>0</v>
      </c>
      <c r="J60" s="1"/>
    </row>
    <row r="61" spans="1:10" s="6" customFormat="1">
      <c r="A61" s="128" t="s">
        <v>241</v>
      </c>
      <c r="B61" s="384">
        <v>0</v>
      </c>
      <c r="C61" s="389">
        <v>0</v>
      </c>
      <c r="D61" s="386">
        <v>0</v>
      </c>
      <c r="E61" s="387">
        <v>0</v>
      </c>
      <c r="F61" s="388">
        <v>0</v>
      </c>
      <c r="G61" s="390">
        <v>0</v>
      </c>
      <c r="H61" s="388">
        <v>0</v>
      </c>
      <c r="I61" s="1083">
        <v>0</v>
      </c>
      <c r="J61" s="1"/>
    </row>
    <row r="62" spans="1:10" s="6" customFormat="1">
      <c r="A62" s="128" t="s">
        <v>395</v>
      </c>
      <c r="B62" s="384">
        <v>0</v>
      </c>
      <c r="C62" s="389">
        <v>0</v>
      </c>
      <c r="D62" s="386">
        <v>0</v>
      </c>
      <c r="E62" s="387">
        <v>0</v>
      </c>
      <c r="F62" s="388">
        <v>0</v>
      </c>
      <c r="G62" s="390">
        <v>0</v>
      </c>
      <c r="H62" s="388">
        <v>0</v>
      </c>
      <c r="I62" s="1083">
        <v>0</v>
      </c>
      <c r="J62" s="1"/>
    </row>
    <row r="63" spans="1:10" s="6" customFormat="1">
      <c r="A63" s="128" t="s">
        <v>333</v>
      </c>
      <c r="B63" s="384">
        <v>0</v>
      </c>
      <c r="C63" s="389">
        <v>0</v>
      </c>
      <c r="D63" s="386">
        <v>0</v>
      </c>
      <c r="E63" s="387">
        <v>0</v>
      </c>
      <c r="F63" s="388">
        <v>0</v>
      </c>
      <c r="G63" s="390">
        <v>0</v>
      </c>
      <c r="H63" s="388">
        <v>0</v>
      </c>
      <c r="I63" s="1083">
        <v>0</v>
      </c>
      <c r="J63" s="1"/>
    </row>
    <row r="64" spans="1:10" s="6" customFormat="1">
      <c r="A64" s="128" t="s">
        <v>242</v>
      </c>
      <c r="B64" s="384">
        <v>0</v>
      </c>
      <c r="C64" s="389">
        <v>0</v>
      </c>
      <c r="D64" s="386">
        <v>0</v>
      </c>
      <c r="E64" s="387">
        <v>0</v>
      </c>
      <c r="F64" s="388">
        <v>0</v>
      </c>
      <c r="G64" s="390">
        <v>0</v>
      </c>
      <c r="H64" s="388">
        <v>3</v>
      </c>
      <c r="I64" s="1083">
        <v>3</v>
      </c>
      <c r="J64" s="1"/>
    </row>
    <row r="65" spans="1:10" s="6" customFormat="1">
      <c r="A65" s="128" t="s">
        <v>243</v>
      </c>
      <c r="B65" s="384">
        <v>19</v>
      </c>
      <c r="C65" s="389">
        <v>0</v>
      </c>
      <c r="D65" s="386">
        <v>18</v>
      </c>
      <c r="E65" s="387">
        <v>14</v>
      </c>
      <c r="F65" s="388">
        <v>3</v>
      </c>
      <c r="G65" s="390">
        <v>4</v>
      </c>
      <c r="H65" s="388">
        <v>3</v>
      </c>
      <c r="I65" s="1083">
        <v>61</v>
      </c>
      <c r="J65" s="1"/>
    </row>
    <row r="66" spans="1:10" s="6" customFormat="1">
      <c r="A66" s="128" t="s">
        <v>244</v>
      </c>
      <c r="B66" s="384">
        <v>387</v>
      </c>
      <c r="C66" s="389">
        <v>2</v>
      </c>
      <c r="D66" s="386">
        <v>205</v>
      </c>
      <c r="E66" s="387">
        <v>185</v>
      </c>
      <c r="F66" s="388">
        <v>55</v>
      </c>
      <c r="G66" s="390">
        <v>36</v>
      </c>
      <c r="H66" s="388">
        <v>10</v>
      </c>
      <c r="I66" s="1083">
        <v>880</v>
      </c>
      <c r="J66" s="1"/>
    </row>
    <row r="67" spans="1:10" s="6" customFormat="1">
      <c r="A67" s="128" t="s">
        <v>248</v>
      </c>
      <c r="B67" s="384">
        <v>9</v>
      </c>
      <c r="C67" s="389">
        <v>0</v>
      </c>
      <c r="D67" s="386">
        <v>96</v>
      </c>
      <c r="E67" s="387">
        <v>0</v>
      </c>
      <c r="F67" s="388">
        <v>1</v>
      </c>
      <c r="G67" s="390">
        <v>0</v>
      </c>
      <c r="H67" s="388">
        <v>0</v>
      </c>
      <c r="I67" s="1083">
        <v>106</v>
      </c>
      <c r="J67" s="1"/>
    </row>
    <row r="68" spans="1:10" s="6" customFormat="1">
      <c r="A68" s="128" t="s">
        <v>245</v>
      </c>
      <c r="B68" s="384">
        <v>634</v>
      </c>
      <c r="C68" s="389">
        <v>14</v>
      </c>
      <c r="D68" s="386">
        <v>869</v>
      </c>
      <c r="E68" s="387">
        <v>696</v>
      </c>
      <c r="F68" s="388">
        <v>404</v>
      </c>
      <c r="G68" s="390">
        <v>86</v>
      </c>
      <c r="H68" s="388">
        <v>65</v>
      </c>
      <c r="I68" s="1083">
        <v>2768</v>
      </c>
      <c r="J68" s="1"/>
    </row>
    <row r="69" spans="1:10" s="6" customFormat="1">
      <c r="A69" s="128" t="s">
        <v>249</v>
      </c>
      <c r="B69" s="384">
        <v>0</v>
      </c>
      <c r="C69" s="389">
        <v>0</v>
      </c>
      <c r="D69" s="386">
        <v>1</v>
      </c>
      <c r="E69" s="387">
        <v>0</v>
      </c>
      <c r="F69" s="388">
        <v>0</v>
      </c>
      <c r="G69" s="390">
        <v>0</v>
      </c>
      <c r="H69" s="388">
        <v>0</v>
      </c>
      <c r="I69" s="1083">
        <v>1</v>
      </c>
      <c r="J69" s="1"/>
    </row>
    <row r="70" spans="1:10" s="6" customFormat="1">
      <c r="A70" s="128" t="s">
        <v>250</v>
      </c>
      <c r="B70" s="384">
        <v>1</v>
      </c>
      <c r="C70" s="389">
        <v>0</v>
      </c>
      <c r="D70" s="386">
        <v>4</v>
      </c>
      <c r="E70" s="387">
        <v>0</v>
      </c>
      <c r="F70" s="388">
        <v>0</v>
      </c>
      <c r="G70" s="390">
        <v>0</v>
      </c>
      <c r="H70" s="388">
        <v>0</v>
      </c>
      <c r="I70" s="1083">
        <v>5</v>
      </c>
      <c r="J70" s="1"/>
    </row>
    <row r="71" spans="1:10" s="6" customFormat="1">
      <c r="A71" s="128" t="s">
        <v>251</v>
      </c>
      <c r="B71" s="384">
        <v>25</v>
      </c>
      <c r="C71" s="389">
        <v>0</v>
      </c>
      <c r="D71" s="386">
        <v>16</v>
      </c>
      <c r="E71" s="387">
        <v>8</v>
      </c>
      <c r="F71" s="388">
        <v>4</v>
      </c>
      <c r="G71" s="390">
        <v>5</v>
      </c>
      <c r="H71" s="388">
        <v>0</v>
      </c>
      <c r="I71" s="1083">
        <v>58</v>
      </c>
      <c r="J71" s="1"/>
    </row>
    <row r="72" spans="1:10" s="6" customFormat="1">
      <c r="A72" s="128" t="s">
        <v>252</v>
      </c>
      <c r="B72" s="384">
        <v>0</v>
      </c>
      <c r="C72" s="389">
        <v>0</v>
      </c>
      <c r="D72" s="386">
        <v>0</v>
      </c>
      <c r="E72" s="387">
        <v>0</v>
      </c>
      <c r="F72" s="388">
        <v>0</v>
      </c>
      <c r="G72" s="390">
        <v>0</v>
      </c>
      <c r="H72" s="388">
        <v>0</v>
      </c>
      <c r="I72" s="1083">
        <v>0</v>
      </c>
      <c r="J72" s="1"/>
    </row>
    <row r="73" spans="1:10" s="6" customFormat="1">
      <c r="A73" s="128" t="s">
        <v>253</v>
      </c>
      <c r="B73" s="384">
        <v>0</v>
      </c>
      <c r="C73" s="389">
        <v>0</v>
      </c>
      <c r="D73" s="386">
        <v>2</v>
      </c>
      <c r="E73" s="387">
        <v>0</v>
      </c>
      <c r="F73" s="388">
        <v>0</v>
      </c>
      <c r="G73" s="390">
        <v>0</v>
      </c>
      <c r="H73" s="388">
        <v>0</v>
      </c>
      <c r="I73" s="1083">
        <v>2</v>
      </c>
      <c r="J73" s="1"/>
    </row>
    <row r="74" spans="1:10" s="6" customFormat="1">
      <c r="A74" s="128" t="s">
        <v>254</v>
      </c>
      <c r="B74" s="384">
        <v>0</v>
      </c>
      <c r="C74" s="389">
        <v>0</v>
      </c>
      <c r="D74" s="386">
        <v>0</v>
      </c>
      <c r="E74" s="387">
        <v>5</v>
      </c>
      <c r="F74" s="388">
        <v>0</v>
      </c>
      <c r="G74" s="390">
        <v>0</v>
      </c>
      <c r="H74" s="388">
        <v>0</v>
      </c>
      <c r="I74" s="1083">
        <v>5</v>
      </c>
      <c r="J74" s="1"/>
    </row>
    <row r="75" spans="1:10" s="6" customFormat="1">
      <c r="A75" s="128" t="s">
        <v>255</v>
      </c>
      <c r="B75" s="384">
        <v>9</v>
      </c>
      <c r="C75" s="389">
        <v>0</v>
      </c>
      <c r="D75" s="386">
        <v>30</v>
      </c>
      <c r="E75" s="387">
        <v>26</v>
      </c>
      <c r="F75" s="388">
        <v>10</v>
      </c>
      <c r="G75" s="390">
        <v>15</v>
      </c>
      <c r="H75" s="388">
        <v>1</v>
      </c>
      <c r="I75" s="1083">
        <v>91</v>
      </c>
      <c r="J75" s="1"/>
    </row>
    <row r="76" spans="1:10" s="6" customFormat="1">
      <c r="A76" s="128" t="s">
        <v>258</v>
      </c>
      <c r="B76" s="384">
        <v>0</v>
      </c>
      <c r="C76" s="389">
        <v>0</v>
      </c>
      <c r="D76" s="386">
        <v>4</v>
      </c>
      <c r="E76" s="387">
        <v>0</v>
      </c>
      <c r="F76" s="388">
        <v>0</v>
      </c>
      <c r="G76" s="390">
        <v>0</v>
      </c>
      <c r="H76" s="388">
        <v>0</v>
      </c>
      <c r="I76" s="1083">
        <v>4</v>
      </c>
      <c r="J76" s="1"/>
    </row>
    <row r="77" spans="1:10" s="6" customFormat="1">
      <c r="A77" s="128" t="s">
        <v>260</v>
      </c>
      <c r="B77" s="384">
        <v>0</v>
      </c>
      <c r="C77" s="389">
        <v>0</v>
      </c>
      <c r="D77" s="386">
        <v>0</v>
      </c>
      <c r="E77" s="387">
        <v>0</v>
      </c>
      <c r="F77" s="388">
        <v>0</v>
      </c>
      <c r="G77" s="390">
        <v>0</v>
      </c>
      <c r="H77" s="388">
        <v>0</v>
      </c>
      <c r="I77" s="1083">
        <v>0</v>
      </c>
      <c r="J77" s="1"/>
    </row>
    <row r="78" spans="1:10" s="6" customFormat="1">
      <c r="A78" s="128" t="s">
        <v>262</v>
      </c>
      <c r="B78" s="384">
        <v>0</v>
      </c>
      <c r="C78" s="389">
        <v>0</v>
      </c>
      <c r="D78" s="386">
        <v>0</v>
      </c>
      <c r="E78" s="387">
        <v>1</v>
      </c>
      <c r="F78" s="388">
        <v>0</v>
      </c>
      <c r="G78" s="390">
        <v>0</v>
      </c>
      <c r="H78" s="388">
        <v>0</v>
      </c>
      <c r="I78" s="1083">
        <v>1</v>
      </c>
      <c r="J78" s="1"/>
    </row>
    <row r="79" spans="1:10" s="6" customFormat="1">
      <c r="A79" s="128" t="s">
        <v>264</v>
      </c>
      <c r="B79" s="384">
        <v>0</v>
      </c>
      <c r="C79" s="389">
        <v>0</v>
      </c>
      <c r="D79" s="386">
        <v>0</v>
      </c>
      <c r="E79" s="387">
        <v>0</v>
      </c>
      <c r="F79" s="388">
        <v>0</v>
      </c>
      <c r="G79" s="390">
        <v>0</v>
      </c>
      <c r="H79" s="388">
        <v>0</v>
      </c>
      <c r="I79" s="1083">
        <v>0</v>
      </c>
      <c r="J79" s="1"/>
    </row>
    <row r="80" spans="1:10" s="6" customFormat="1">
      <c r="A80" s="128" t="s">
        <v>265</v>
      </c>
      <c r="B80" s="384">
        <v>0</v>
      </c>
      <c r="C80" s="389">
        <v>0</v>
      </c>
      <c r="D80" s="386">
        <v>0</v>
      </c>
      <c r="E80" s="387">
        <v>0</v>
      </c>
      <c r="F80" s="388">
        <v>0</v>
      </c>
      <c r="G80" s="390">
        <v>0</v>
      </c>
      <c r="H80" s="388">
        <v>0</v>
      </c>
      <c r="I80" s="1083">
        <v>0</v>
      </c>
      <c r="J80" s="1"/>
    </row>
    <row r="81" spans="1:11" s="6" customFormat="1">
      <c r="A81" s="128" t="s">
        <v>267</v>
      </c>
      <c r="B81" s="384">
        <v>23</v>
      </c>
      <c r="C81" s="389">
        <v>0</v>
      </c>
      <c r="D81" s="386">
        <v>21</v>
      </c>
      <c r="E81" s="387">
        <v>10</v>
      </c>
      <c r="F81" s="388">
        <v>12</v>
      </c>
      <c r="G81" s="390">
        <v>5</v>
      </c>
      <c r="H81" s="388">
        <v>0</v>
      </c>
      <c r="I81" s="1083">
        <v>71</v>
      </c>
      <c r="J81" s="1"/>
    </row>
    <row r="82" spans="1:11" s="6" customFormat="1">
      <c r="A82" s="128" t="s">
        <v>268</v>
      </c>
      <c r="B82" s="384">
        <v>127</v>
      </c>
      <c r="C82" s="389">
        <v>5</v>
      </c>
      <c r="D82" s="386">
        <v>142</v>
      </c>
      <c r="E82" s="387">
        <v>169</v>
      </c>
      <c r="F82" s="388">
        <v>32</v>
      </c>
      <c r="G82" s="390">
        <v>27</v>
      </c>
      <c r="H82" s="388">
        <v>15</v>
      </c>
      <c r="I82" s="1083">
        <v>517</v>
      </c>
      <c r="J82" s="1"/>
    </row>
    <row r="83" spans="1:11" s="6" customFormat="1">
      <c r="A83" s="128" t="s">
        <v>269</v>
      </c>
      <c r="B83" s="384">
        <v>60</v>
      </c>
      <c r="C83" s="389">
        <v>0</v>
      </c>
      <c r="D83" s="386">
        <v>258</v>
      </c>
      <c r="E83" s="387">
        <v>55</v>
      </c>
      <c r="F83" s="388">
        <v>22</v>
      </c>
      <c r="G83" s="390">
        <v>8</v>
      </c>
      <c r="H83" s="388">
        <v>18</v>
      </c>
      <c r="I83" s="1083">
        <v>421</v>
      </c>
      <c r="J83" s="1"/>
    </row>
    <row r="84" spans="1:11" s="6" customFormat="1">
      <c r="A84" s="128" t="s">
        <v>270</v>
      </c>
      <c r="B84" s="384">
        <v>77</v>
      </c>
      <c r="C84" s="389">
        <v>0</v>
      </c>
      <c r="D84" s="386">
        <v>36</v>
      </c>
      <c r="E84" s="387">
        <v>33</v>
      </c>
      <c r="F84" s="388">
        <v>7</v>
      </c>
      <c r="G84" s="390">
        <v>5</v>
      </c>
      <c r="H84" s="388">
        <v>3</v>
      </c>
      <c r="I84" s="1083">
        <v>161</v>
      </c>
      <c r="J84" s="1"/>
    </row>
    <row r="85" spans="1:11" s="6" customFormat="1">
      <c r="A85" s="128" t="s">
        <v>271</v>
      </c>
      <c r="B85" s="384">
        <v>0</v>
      </c>
      <c r="C85" s="389">
        <v>0</v>
      </c>
      <c r="D85" s="386">
        <v>10</v>
      </c>
      <c r="E85" s="387">
        <v>0</v>
      </c>
      <c r="F85" s="388">
        <v>13</v>
      </c>
      <c r="G85" s="390">
        <v>0</v>
      </c>
      <c r="H85" s="388">
        <v>0</v>
      </c>
      <c r="I85" s="1083">
        <v>23</v>
      </c>
      <c r="J85" s="1"/>
    </row>
    <row r="86" spans="1:11" s="6" customFormat="1">
      <c r="A86" s="128" t="s">
        <v>272</v>
      </c>
      <c r="B86" s="384">
        <v>23</v>
      </c>
      <c r="C86" s="389">
        <v>0</v>
      </c>
      <c r="D86" s="386">
        <v>11</v>
      </c>
      <c r="E86" s="387">
        <v>13</v>
      </c>
      <c r="F86" s="388">
        <v>9</v>
      </c>
      <c r="G86" s="390">
        <v>1</v>
      </c>
      <c r="H86" s="388">
        <v>0</v>
      </c>
      <c r="I86" s="1083">
        <v>57</v>
      </c>
      <c r="J86" s="1"/>
    </row>
    <row r="87" spans="1:11" s="6" customFormat="1">
      <c r="A87" s="128" t="s">
        <v>273</v>
      </c>
      <c r="B87" s="384">
        <v>112</v>
      </c>
      <c r="C87" s="389">
        <v>0</v>
      </c>
      <c r="D87" s="386">
        <v>61</v>
      </c>
      <c r="E87" s="387">
        <v>111</v>
      </c>
      <c r="F87" s="388">
        <v>19</v>
      </c>
      <c r="G87" s="390">
        <v>14</v>
      </c>
      <c r="H87" s="388">
        <v>1</v>
      </c>
      <c r="I87" s="1083">
        <v>318</v>
      </c>
      <c r="J87" s="1"/>
    </row>
    <row r="88" spans="1:11" s="6" customFormat="1">
      <c r="A88" s="128" t="s">
        <v>274</v>
      </c>
      <c r="B88" s="384">
        <v>38</v>
      </c>
      <c r="C88" s="389">
        <v>0</v>
      </c>
      <c r="D88" s="386">
        <v>20</v>
      </c>
      <c r="E88" s="387">
        <v>25</v>
      </c>
      <c r="F88" s="388">
        <v>1</v>
      </c>
      <c r="G88" s="390">
        <v>7</v>
      </c>
      <c r="H88" s="388">
        <v>2</v>
      </c>
      <c r="I88" s="1083">
        <v>93</v>
      </c>
      <c r="J88" s="1"/>
    </row>
    <row r="89" spans="1:11" s="6" customFormat="1">
      <c r="A89" s="128" t="s">
        <v>275</v>
      </c>
      <c r="B89" s="384">
        <v>493</v>
      </c>
      <c r="C89" s="389">
        <v>19</v>
      </c>
      <c r="D89" s="386">
        <v>510</v>
      </c>
      <c r="E89" s="387">
        <v>627</v>
      </c>
      <c r="F89" s="388">
        <v>211</v>
      </c>
      <c r="G89" s="390">
        <v>78</v>
      </c>
      <c r="H89" s="388">
        <v>24</v>
      </c>
      <c r="I89" s="1083">
        <v>1962</v>
      </c>
      <c r="J89" s="1"/>
    </row>
    <row r="90" spans="1:11" s="6" customFormat="1">
      <c r="A90" s="128" t="s">
        <v>277</v>
      </c>
      <c r="B90" s="384">
        <v>0</v>
      </c>
      <c r="C90" s="389">
        <v>0</v>
      </c>
      <c r="D90" s="386">
        <v>0</v>
      </c>
      <c r="E90" s="387">
        <v>0</v>
      </c>
      <c r="F90" s="388">
        <v>1</v>
      </c>
      <c r="G90" s="390">
        <v>0</v>
      </c>
      <c r="H90" s="388">
        <v>0</v>
      </c>
      <c r="I90" s="1083">
        <v>1</v>
      </c>
      <c r="J90" s="1"/>
    </row>
    <row r="91" spans="1:11" s="6" customFormat="1">
      <c r="A91" s="128" t="s">
        <v>278</v>
      </c>
      <c r="B91" s="384">
        <v>146</v>
      </c>
      <c r="C91" s="389">
        <v>0</v>
      </c>
      <c r="D91" s="386">
        <v>106</v>
      </c>
      <c r="E91" s="387">
        <v>180</v>
      </c>
      <c r="F91" s="388">
        <v>74</v>
      </c>
      <c r="G91" s="390">
        <v>16</v>
      </c>
      <c r="H91" s="388">
        <v>2</v>
      </c>
      <c r="I91" s="1083">
        <v>524</v>
      </c>
      <c r="J91" s="1"/>
    </row>
    <row r="92" spans="1:11" s="6" customFormat="1">
      <c r="A92" s="128" t="s">
        <v>279</v>
      </c>
      <c r="B92" s="384">
        <v>1</v>
      </c>
      <c r="C92" s="389">
        <v>0</v>
      </c>
      <c r="D92" s="386">
        <v>1</v>
      </c>
      <c r="E92" s="387">
        <v>2</v>
      </c>
      <c r="F92" s="388">
        <v>0</v>
      </c>
      <c r="G92" s="390">
        <v>0</v>
      </c>
      <c r="H92" s="388">
        <v>0</v>
      </c>
      <c r="I92" s="1083">
        <v>4</v>
      </c>
      <c r="J92" s="1"/>
      <c r="K92" s="1"/>
    </row>
    <row r="93" spans="1:11" s="6" customFormat="1">
      <c r="A93" s="128" t="s">
        <v>281</v>
      </c>
      <c r="B93" s="384">
        <v>23</v>
      </c>
      <c r="C93" s="389">
        <v>0</v>
      </c>
      <c r="D93" s="386">
        <v>5</v>
      </c>
      <c r="E93" s="387">
        <v>58</v>
      </c>
      <c r="F93" s="388">
        <v>27</v>
      </c>
      <c r="G93" s="390">
        <v>13</v>
      </c>
      <c r="H93" s="388">
        <v>1</v>
      </c>
      <c r="I93" s="1083">
        <v>127</v>
      </c>
      <c r="J93" s="1"/>
    </row>
    <row r="94" spans="1:11" s="6" customFormat="1">
      <c r="A94" s="128" t="s">
        <v>283</v>
      </c>
      <c r="B94" s="384">
        <v>0</v>
      </c>
      <c r="C94" s="389">
        <v>0</v>
      </c>
      <c r="D94" s="386">
        <v>0</v>
      </c>
      <c r="E94" s="387">
        <v>0</v>
      </c>
      <c r="F94" s="388">
        <v>0</v>
      </c>
      <c r="G94" s="390">
        <v>0</v>
      </c>
      <c r="H94" s="388">
        <v>0</v>
      </c>
      <c r="I94" s="1083">
        <v>0</v>
      </c>
      <c r="J94" s="1"/>
    </row>
    <row r="95" spans="1:11" s="6" customFormat="1">
      <c r="A95" s="128" t="s">
        <v>282</v>
      </c>
      <c r="B95" s="384">
        <v>0</v>
      </c>
      <c r="C95" s="389">
        <v>0</v>
      </c>
      <c r="D95" s="386">
        <v>0</v>
      </c>
      <c r="E95" s="387">
        <v>0</v>
      </c>
      <c r="F95" s="388">
        <v>0</v>
      </c>
      <c r="G95" s="390">
        <v>0</v>
      </c>
      <c r="H95" s="388">
        <v>0</v>
      </c>
      <c r="I95" s="1083">
        <v>0</v>
      </c>
      <c r="J95" s="1"/>
    </row>
    <row r="96" spans="1:11" s="6" customFormat="1">
      <c r="A96" s="128" t="s">
        <v>284</v>
      </c>
      <c r="B96" s="384">
        <v>5</v>
      </c>
      <c r="C96" s="389">
        <v>0</v>
      </c>
      <c r="D96" s="386">
        <v>10</v>
      </c>
      <c r="E96" s="387">
        <v>6</v>
      </c>
      <c r="F96" s="388">
        <v>3</v>
      </c>
      <c r="G96" s="390">
        <v>0</v>
      </c>
      <c r="H96" s="388">
        <v>2</v>
      </c>
      <c r="I96" s="1083">
        <v>26</v>
      </c>
      <c r="J96" s="1"/>
    </row>
    <row r="97" spans="1:10" s="6" customFormat="1">
      <c r="A97" s="128" t="s">
        <v>285</v>
      </c>
      <c r="B97" s="384">
        <v>0</v>
      </c>
      <c r="C97" s="389">
        <v>0</v>
      </c>
      <c r="D97" s="386">
        <v>0</v>
      </c>
      <c r="E97" s="387">
        <v>0</v>
      </c>
      <c r="F97" s="388">
        <v>0</v>
      </c>
      <c r="G97" s="390">
        <v>0</v>
      </c>
      <c r="H97" s="388">
        <v>0</v>
      </c>
      <c r="I97" s="1083">
        <v>0</v>
      </c>
      <c r="J97" s="1"/>
    </row>
    <row r="98" spans="1:10" s="6" customFormat="1">
      <c r="A98" s="128" t="s">
        <v>286</v>
      </c>
      <c r="B98" s="384">
        <v>23</v>
      </c>
      <c r="C98" s="389">
        <v>0</v>
      </c>
      <c r="D98" s="386">
        <v>14</v>
      </c>
      <c r="E98" s="387">
        <v>14</v>
      </c>
      <c r="F98" s="388">
        <v>0</v>
      </c>
      <c r="G98" s="390">
        <v>9</v>
      </c>
      <c r="H98" s="388">
        <v>0</v>
      </c>
      <c r="I98" s="1083">
        <v>60</v>
      </c>
      <c r="J98" s="1"/>
    </row>
    <row r="99" spans="1:10" s="6" customFormat="1">
      <c r="A99" s="128" t="s">
        <v>287</v>
      </c>
      <c r="B99" s="384">
        <v>6</v>
      </c>
      <c r="C99" s="389">
        <v>0</v>
      </c>
      <c r="D99" s="386">
        <v>4</v>
      </c>
      <c r="E99" s="387">
        <v>22</v>
      </c>
      <c r="F99" s="388">
        <v>0</v>
      </c>
      <c r="G99" s="390">
        <v>6</v>
      </c>
      <c r="H99" s="388">
        <v>0</v>
      </c>
      <c r="I99" s="1083">
        <v>38</v>
      </c>
      <c r="J99" s="1"/>
    </row>
    <row r="100" spans="1:10" s="6" customFormat="1">
      <c r="A100" s="128" t="s">
        <v>288</v>
      </c>
      <c r="B100" s="384">
        <v>125</v>
      </c>
      <c r="C100" s="389">
        <v>0</v>
      </c>
      <c r="D100" s="386">
        <v>123</v>
      </c>
      <c r="E100" s="387">
        <v>170</v>
      </c>
      <c r="F100" s="388">
        <v>61</v>
      </c>
      <c r="G100" s="390">
        <v>14</v>
      </c>
      <c r="H100" s="388">
        <v>2</v>
      </c>
      <c r="I100" s="1083">
        <v>495</v>
      </c>
      <c r="J100" s="1"/>
    </row>
    <row r="101" spans="1:10" s="6" customFormat="1">
      <c r="A101" s="128" t="s">
        <v>289</v>
      </c>
      <c r="B101" s="384">
        <v>0</v>
      </c>
      <c r="C101" s="389">
        <v>0</v>
      </c>
      <c r="D101" s="386">
        <v>5</v>
      </c>
      <c r="E101" s="387">
        <v>3</v>
      </c>
      <c r="F101" s="388">
        <v>0</v>
      </c>
      <c r="G101" s="390">
        <v>0</v>
      </c>
      <c r="H101" s="388">
        <v>3</v>
      </c>
      <c r="I101" s="1083">
        <v>11</v>
      </c>
      <c r="J101" s="1"/>
    </row>
    <row r="102" spans="1:10" s="6" customFormat="1">
      <c r="A102" s="128" t="s">
        <v>292</v>
      </c>
      <c r="B102" s="384">
        <v>8</v>
      </c>
      <c r="C102" s="389">
        <v>0</v>
      </c>
      <c r="D102" s="386">
        <v>5</v>
      </c>
      <c r="E102" s="387">
        <v>4</v>
      </c>
      <c r="F102" s="388">
        <v>0</v>
      </c>
      <c r="G102" s="390">
        <v>4</v>
      </c>
      <c r="H102" s="388">
        <v>1</v>
      </c>
      <c r="I102" s="1083">
        <v>22</v>
      </c>
      <c r="J102" s="1"/>
    </row>
    <row r="103" spans="1:10" s="6" customFormat="1">
      <c r="A103" s="128" t="s">
        <v>295</v>
      </c>
      <c r="B103" s="384">
        <v>12</v>
      </c>
      <c r="C103" s="389">
        <v>0</v>
      </c>
      <c r="D103" s="386">
        <v>30</v>
      </c>
      <c r="E103" s="387">
        <v>23</v>
      </c>
      <c r="F103" s="388">
        <v>5</v>
      </c>
      <c r="G103" s="390">
        <v>1</v>
      </c>
      <c r="H103" s="388">
        <v>0</v>
      </c>
      <c r="I103" s="1083">
        <v>71</v>
      </c>
      <c r="J103" s="1"/>
    </row>
    <row r="104" spans="1:10" s="6" customFormat="1">
      <c r="A104" s="128" t="s">
        <v>296</v>
      </c>
      <c r="B104" s="384">
        <v>0</v>
      </c>
      <c r="C104" s="389">
        <v>0</v>
      </c>
      <c r="D104" s="386">
        <v>0</v>
      </c>
      <c r="E104" s="387">
        <v>0</v>
      </c>
      <c r="F104" s="388">
        <v>0</v>
      </c>
      <c r="G104" s="390">
        <v>0</v>
      </c>
      <c r="H104" s="388">
        <v>0</v>
      </c>
      <c r="I104" s="1083">
        <v>0</v>
      </c>
      <c r="J104" s="1"/>
    </row>
    <row r="105" spans="1:10" s="6" customFormat="1">
      <c r="A105" s="128" t="s">
        <v>297</v>
      </c>
      <c r="B105" s="384">
        <v>0</v>
      </c>
      <c r="C105" s="389">
        <v>0</v>
      </c>
      <c r="D105" s="386">
        <v>0</v>
      </c>
      <c r="E105" s="387">
        <v>0</v>
      </c>
      <c r="F105" s="388">
        <v>0</v>
      </c>
      <c r="G105" s="390">
        <v>0</v>
      </c>
      <c r="H105" s="388">
        <v>0</v>
      </c>
      <c r="I105" s="1083">
        <v>0</v>
      </c>
      <c r="J105" s="1"/>
    </row>
    <row r="106" spans="1:10" s="6" customFormat="1">
      <c r="A106" s="128" t="s">
        <v>298</v>
      </c>
      <c r="B106" s="384">
        <v>15</v>
      </c>
      <c r="C106" s="389">
        <v>0</v>
      </c>
      <c r="D106" s="386">
        <v>15</v>
      </c>
      <c r="E106" s="387">
        <v>0</v>
      </c>
      <c r="F106" s="388">
        <v>0</v>
      </c>
      <c r="G106" s="390">
        <v>2</v>
      </c>
      <c r="H106" s="388">
        <v>0</v>
      </c>
      <c r="I106" s="1083">
        <v>32</v>
      </c>
      <c r="J106" s="1"/>
    </row>
    <row r="107" spans="1:10" s="6" customFormat="1">
      <c r="A107" s="128" t="s">
        <v>299</v>
      </c>
      <c r="B107" s="384">
        <v>132</v>
      </c>
      <c r="C107" s="389">
        <v>0</v>
      </c>
      <c r="D107" s="386">
        <v>223</v>
      </c>
      <c r="E107" s="387">
        <v>100</v>
      </c>
      <c r="F107" s="388">
        <v>59</v>
      </c>
      <c r="G107" s="390">
        <v>4</v>
      </c>
      <c r="H107" s="388">
        <v>61</v>
      </c>
      <c r="I107" s="1083">
        <v>579</v>
      </c>
      <c r="J107" s="1"/>
    </row>
    <row r="108" spans="1:10" s="6" customFormat="1">
      <c r="A108" s="128" t="s">
        <v>300</v>
      </c>
      <c r="B108" s="384">
        <v>2</v>
      </c>
      <c r="C108" s="389">
        <v>0</v>
      </c>
      <c r="D108" s="386">
        <v>34</v>
      </c>
      <c r="E108" s="387">
        <v>1</v>
      </c>
      <c r="F108" s="388">
        <v>0</v>
      </c>
      <c r="G108" s="390">
        <v>0</v>
      </c>
      <c r="H108" s="388">
        <v>0</v>
      </c>
      <c r="I108" s="1083">
        <v>37</v>
      </c>
      <c r="J108" s="1"/>
    </row>
    <row r="109" spans="1:10" s="6" customFormat="1">
      <c r="A109" s="128" t="s">
        <v>301</v>
      </c>
      <c r="B109" s="384">
        <v>7</v>
      </c>
      <c r="C109" s="389">
        <v>0</v>
      </c>
      <c r="D109" s="386">
        <v>4</v>
      </c>
      <c r="E109" s="387">
        <v>2</v>
      </c>
      <c r="F109" s="388">
        <v>1</v>
      </c>
      <c r="G109" s="390">
        <v>1</v>
      </c>
      <c r="H109" s="388">
        <v>1</v>
      </c>
      <c r="I109" s="1083">
        <v>16</v>
      </c>
      <c r="J109" s="1"/>
    </row>
    <row r="110" spans="1:10" s="6" customFormat="1">
      <c r="A110" s="128" t="s">
        <v>203</v>
      </c>
      <c r="B110" s="384">
        <v>0</v>
      </c>
      <c r="C110" s="389">
        <v>0</v>
      </c>
      <c r="D110" s="386">
        <v>1</v>
      </c>
      <c r="E110" s="387">
        <v>0</v>
      </c>
      <c r="F110" s="388">
        <v>0</v>
      </c>
      <c r="G110" s="390">
        <v>0</v>
      </c>
      <c r="H110" s="388">
        <v>0</v>
      </c>
      <c r="I110" s="1083">
        <v>1</v>
      </c>
      <c r="J110" s="1"/>
    </row>
    <row r="111" spans="1:10" s="6" customFormat="1">
      <c r="A111" s="128" t="s">
        <v>377</v>
      </c>
      <c r="B111" s="384">
        <v>0</v>
      </c>
      <c r="C111" s="389">
        <v>0</v>
      </c>
      <c r="D111" s="386">
        <v>4</v>
      </c>
      <c r="E111" s="387">
        <v>2</v>
      </c>
      <c r="F111" s="388">
        <v>5</v>
      </c>
      <c r="G111" s="390">
        <v>0</v>
      </c>
      <c r="H111" s="388">
        <v>0</v>
      </c>
      <c r="I111" s="1083">
        <v>11</v>
      </c>
      <c r="J111" s="1"/>
    </row>
    <row r="112" spans="1:10" s="6" customFormat="1">
      <c r="A112" s="128" t="s">
        <v>414</v>
      </c>
      <c r="B112" s="384">
        <v>0</v>
      </c>
      <c r="C112" s="389">
        <v>0</v>
      </c>
      <c r="D112" s="386">
        <v>0</v>
      </c>
      <c r="E112" s="387">
        <v>0</v>
      </c>
      <c r="F112" s="388">
        <v>0</v>
      </c>
      <c r="G112" s="390">
        <v>0</v>
      </c>
      <c r="H112" s="388">
        <v>0</v>
      </c>
      <c r="I112" s="1083">
        <v>0</v>
      </c>
      <c r="J112" s="1"/>
    </row>
    <row r="113" spans="1:10" s="6" customFormat="1">
      <c r="A113" s="128" t="s">
        <v>302</v>
      </c>
      <c r="B113" s="384">
        <v>0</v>
      </c>
      <c r="C113" s="389">
        <v>0</v>
      </c>
      <c r="D113" s="386">
        <v>0</v>
      </c>
      <c r="E113" s="387">
        <v>6</v>
      </c>
      <c r="F113" s="388">
        <v>0</v>
      </c>
      <c r="G113" s="390">
        <v>0</v>
      </c>
      <c r="H113" s="388">
        <v>1</v>
      </c>
      <c r="I113" s="1083">
        <v>7</v>
      </c>
      <c r="J113" s="1"/>
    </row>
    <row r="114" spans="1:10" s="6" customFormat="1">
      <c r="A114" s="128" t="s">
        <v>303</v>
      </c>
      <c r="B114" s="384">
        <v>3</v>
      </c>
      <c r="C114" s="389">
        <v>0</v>
      </c>
      <c r="D114" s="386">
        <v>0</v>
      </c>
      <c r="E114" s="387">
        <v>0</v>
      </c>
      <c r="F114" s="388">
        <v>0</v>
      </c>
      <c r="G114" s="390">
        <v>1</v>
      </c>
      <c r="H114" s="388">
        <v>0</v>
      </c>
      <c r="I114" s="1083">
        <v>4</v>
      </c>
      <c r="J114" s="1"/>
    </row>
    <row r="115" spans="1:10" s="6" customFormat="1">
      <c r="A115" s="128" t="s">
        <v>304</v>
      </c>
      <c r="B115" s="384">
        <v>20</v>
      </c>
      <c r="C115" s="389">
        <v>0</v>
      </c>
      <c r="D115" s="386">
        <v>14</v>
      </c>
      <c r="E115" s="387">
        <v>44</v>
      </c>
      <c r="F115" s="388">
        <v>1</v>
      </c>
      <c r="G115" s="390">
        <v>9</v>
      </c>
      <c r="H115" s="388">
        <v>8</v>
      </c>
      <c r="I115" s="1083">
        <v>96</v>
      </c>
      <c r="J115" s="1"/>
    </row>
    <row r="116" spans="1:10" s="6" customFormat="1">
      <c r="A116" s="128" t="s">
        <v>305</v>
      </c>
      <c r="B116" s="384">
        <v>8</v>
      </c>
      <c r="C116" s="389">
        <v>0</v>
      </c>
      <c r="D116" s="386">
        <v>30</v>
      </c>
      <c r="E116" s="387">
        <v>9</v>
      </c>
      <c r="F116" s="388">
        <v>0</v>
      </c>
      <c r="G116" s="390">
        <v>1</v>
      </c>
      <c r="H116" s="388">
        <v>6</v>
      </c>
      <c r="I116" s="1083">
        <v>54</v>
      </c>
      <c r="J116" s="1"/>
    </row>
    <row r="117" spans="1:10" s="6" customFormat="1">
      <c r="A117" s="128" t="s">
        <v>306</v>
      </c>
      <c r="B117" s="384">
        <v>0</v>
      </c>
      <c r="C117" s="389">
        <v>0</v>
      </c>
      <c r="D117" s="386">
        <v>1</v>
      </c>
      <c r="E117" s="387">
        <v>4</v>
      </c>
      <c r="F117" s="388">
        <v>0</v>
      </c>
      <c r="G117" s="390">
        <v>0</v>
      </c>
      <c r="H117" s="388">
        <v>0</v>
      </c>
      <c r="I117" s="1083">
        <v>5</v>
      </c>
      <c r="J117" s="1"/>
    </row>
    <row r="118" spans="1:10" s="6" customFormat="1">
      <c r="A118" s="128" t="s">
        <v>307</v>
      </c>
      <c r="B118" s="384">
        <v>0</v>
      </c>
      <c r="C118" s="389">
        <v>0</v>
      </c>
      <c r="D118" s="386">
        <v>0</v>
      </c>
      <c r="E118" s="387">
        <v>0</v>
      </c>
      <c r="F118" s="388">
        <v>0</v>
      </c>
      <c r="G118" s="390">
        <v>0</v>
      </c>
      <c r="H118" s="388">
        <v>0</v>
      </c>
      <c r="I118" s="1083">
        <v>0</v>
      </c>
      <c r="J118" s="1"/>
    </row>
    <row r="119" spans="1:10" s="6" customFormat="1">
      <c r="A119" s="128" t="s">
        <v>308</v>
      </c>
      <c r="B119" s="384">
        <v>14</v>
      </c>
      <c r="C119" s="389">
        <v>0</v>
      </c>
      <c r="D119" s="386">
        <v>25</v>
      </c>
      <c r="E119" s="387">
        <v>3</v>
      </c>
      <c r="F119" s="388">
        <v>3</v>
      </c>
      <c r="G119" s="390">
        <v>0</v>
      </c>
      <c r="H119" s="388">
        <v>3</v>
      </c>
      <c r="I119" s="1083">
        <v>48</v>
      </c>
      <c r="J119" s="1"/>
    </row>
    <row r="120" spans="1:10" s="6" customFormat="1">
      <c r="A120" s="128" t="s">
        <v>309</v>
      </c>
      <c r="B120" s="384">
        <v>0</v>
      </c>
      <c r="C120" s="389">
        <v>0</v>
      </c>
      <c r="D120" s="386">
        <v>0</v>
      </c>
      <c r="E120" s="387">
        <v>0</v>
      </c>
      <c r="F120" s="388">
        <v>0</v>
      </c>
      <c r="G120" s="390">
        <v>0</v>
      </c>
      <c r="H120" s="388">
        <v>0</v>
      </c>
      <c r="I120" s="1083">
        <v>0</v>
      </c>
      <c r="J120" s="1"/>
    </row>
    <row r="121" spans="1:10" s="6" customFormat="1">
      <c r="A121" s="128" t="s">
        <v>310</v>
      </c>
      <c r="B121" s="384">
        <v>0</v>
      </c>
      <c r="C121" s="389">
        <v>0</v>
      </c>
      <c r="D121" s="386">
        <v>2</v>
      </c>
      <c r="E121" s="387">
        <v>0</v>
      </c>
      <c r="F121" s="388">
        <v>0</v>
      </c>
      <c r="G121" s="390">
        <v>0</v>
      </c>
      <c r="H121" s="388">
        <v>0</v>
      </c>
      <c r="I121" s="1083">
        <v>2</v>
      </c>
      <c r="J121" s="1"/>
    </row>
    <row r="122" spans="1:10" s="6" customFormat="1">
      <c r="A122" s="128" t="s">
        <v>311</v>
      </c>
      <c r="B122" s="384">
        <v>8</v>
      </c>
      <c r="C122" s="389">
        <v>0</v>
      </c>
      <c r="D122" s="386">
        <v>1</v>
      </c>
      <c r="E122" s="387">
        <v>1</v>
      </c>
      <c r="F122" s="388">
        <v>1</v>
      </c>
      <c r="G122" s="390">
        <v>0</v>
      </c>
      <c r="H122" s="388">
        <v>0</v>
      </c>
      <c r="I122" s="1083">
        <v>11</v>
      </c>
      <c r="J122" s="1"/>
    </row>
    <row r="123" spans="1:10" s="6" customFormat="1">
      <c r="A123" s="128" t="s">
        <v>312</v>
      </c>
      <c r="B123" s="384">
        <v>124</v>
      </c>
      <c r="C123" s="389">
        <v>1</v>
      </c>
      <c r="D123" s="386">
        <v>196</v>
      </c>
      <c r="E123" s="387">
        <v>68</v>
      </c>
      <c r="F123" s="388">
        <v>31</v>
      </c>
      <c r="G123" s="390">
        <v>13</v>
      </c>
      <c r="H123" s="388">
        <v>9</v>
      </c>
      <c r="I123" s="1083">
        <v>442</v>
      </c>
      <c r="J123" s="1"/>
    </row>
    <row r="124" spans="1:10" s="6" customFormat="1">
      <c r="A124" s="128" t="s">
        <v>313</v>
      </c>
      <c r="B124" s="384">
        <v>59</v>
      </c>
      <c r="C124" s="389">
        <v>1</v>
      </c>
      <c r="D124" s="386">
        <v>79</v>
      </c>
      <c r="E124" s="387">
        <v>51</v>
      </c>
      <c r="F124" s="388">
        <v>19</v>
      </c>
      <c r="G124" s="390">
        <v>7</v>
      </c>
      <c r="H124" s="388">
        <v>5</v>
      </c>
      <c r="I124" s="1083">
        <v>221</v>
      </c>
      <c r="J124" s="1"/>
    </row>
    <row r="125" spans="1:10" s="6" customFormat="1">
      <c r="A125" s="128" t="s">
        <v>314</v>
      </c>
      <c r="B125" s="384">
        <v>16</v>
      </c>
      <c r="C125" s="389">
        <v>0</v>
      </c>
      <c r="D125" s="386">
        <v>3</v>
      </c>
      <c r="E125" s="387">
        <v>7</v>
      </c>
      <c r="F125" s="388">
        <v>1</v>
      </c>
      <c r="G125" s="390">
        <v>2</v>
      </c>
      <c r="H125" s="388">
        <v>0</v>
      </c>
      <c r="I125" s="1083">
        <v>29</v>
      </c>
      <c r="J125" s="1"/>
    </row>
    <row r="126" spans="1:10" s="6" customFormat="1">
      <c r="A126" s="128" t="s">
        <v>316</v>
      </c>
      <c r="B126" s="384">
        <v>1</v>
      </c>
      <c r="C126" s="389">
        <v>0</v>
      </c>
      <c r="D126" s="386">
        <v>0</v>
      </c>
      <c r="E126" s="387">
        <v>1</v>
      </c>
      <c r="F126" s="388">
        <v>2</v>
      </c>
      <c r="G126" s="390">
        <v>0</v>
      </c>
      <c r="H126" s="388">
        <v>0</v>
      </c>
      <c r="I126" s="1083">
        <v>4</v>
      </c>
      <c r="J126" s="1"/>
    </row>
    <row r="127" spans="1:10" s="6" customFormat="1">
      <c r="A127" s="128" t="s">
        <v>317</v>
      </c>
      <c r="B127" s="384">
        <v>123</v>
      </c>
      <c r="C127" s="389">
        <v>3</v>
      </c>
      <c r="D127" s="386">
        <v>70</v>
      </c>
      <c r="E127" s="387">
        <v>211</v>
      </c>
      <c r="F127" s="388">
        <v>121</v>
      </c>
      <c r="G127" s="390">
        <v>18</v>
      </c>
      <c r="H127" s="388">
        <v>7</v>
      </c>
      <c r="I127" s="1083">
        <v>553</v>
      </c>
      <c r="J127" s="1"/>
    </row>
    <row r="128" spans="1:10" s="6" customFormat="1">
      <c r="A128" s="128" t="s">
        <v>319</v>
      </c>
      <c r="B128" s="384">
        <v>33</v>
      </c>
      <c r="C128" s="389">
        <v>0</v>
      </c>
      <c r="D128" s="386">
        <v>11</v>
      </c>
      <c r="E128" s="387">
        <v>21</v>
      </c>
      <c r="F128" s="388">
        <v>5</v>
      </c>
      <c r="G128" s="390">
        <v>5</v>
      </c>
      <c r="H128" s="388">
        <v>2</v>
      </c>
      <c r="I128" s="1083">
        <v>77</v>
      </c>
      <c r="J128" s="1"/>
    </row>
    <row r="129" spans="1:10" s="6" customFormat="1">
      <c r="A129" s="128" t="s">
        <v>320</v>
      </c>
      <c r="B129" s="384">
        <v>1</v>
      </c>
      <c r="C129" s="389">
        <v>0</v>
      </c>
      <c r="D129" s="386">
        <v>0</v>
      </c>
      <c r="E129" s="387">
        <v>0</v>
      </c>
      <c r="F129" s="388">
        <v>0</v>
      </c>
      <c r="G129" s="390">
        <v>0</v>
      </c>
      <c r="H129" s="388">
        <v>0</v>
      </c>
      <c r="I129" s="1083">
        <v>1</v>
      </c>
      <c r="J129" s="1"/>
    </row>
    <row r="130" spans="1:10" s="6" customFormat="1">
      <c r="A130" s="128" t="s">
        <v>321</v>
      </c>
      <c r="B130" s="384">
        <v>0</v>
      </c>
      <c r="C130" s="389">
        <v>0</v>
      </c>
      <c r="D130" s="386">
        <v>9</v>
      </c>
      <c r="E130" s="387">
        <v>1</v>
      </c>
      <c r="F130" s="388">
        <v>2</v>
      </c>
      <c r="G130" s="390">
        <v>0</v>
      </c>
      <c r="H130" s="388">
        <v>1</v>
      </c>
      <c r="I130" s="1083">
        <v>13</v>
      </c>
      <c r="J130" s="1"/>
    </row>
    <row r="131" spans="1:10" s="6" customFormat="1">
      <c r="A131" s="128" t="s">
        <v>323</v>
      </c>
      <c r="B131" s="384">
        <v>59</v>
      </c>
      <c r="C131" s="389">
        <v>7</v>
      </c>
      <c r="D131" s="386">
        <v>11</v>
      </c>
      <c r="E131" s="387">
        <v>29</v>
      </c>
      <c r="F131" s="388">
        <v>12</v>
      </c>
      <c r="G131" s="390">
        <v>20</v>
      </c>
      <c r="H131" s="388">
        <v>2</v>
      </c>
      <c r="I131" s="1083">
        <v>140</v>
      </c>
      <c r="J131" s="1"/>
    </row>
    <row r="132" spans="1:10" s="6" customFormat="1">
      <c r="A132" s="128" t="s">
        <v>325</v>
      </c>
      <c r="B132" s="384">
        <v>15</v>
      </c>
      <c r="C132" s="389">
        <v>0</v>
      </c>
      <c r="D132" s="386">
        <v>40</v>
      </c>
      <c r="E132" s="387">
        <v>25</v>
      </c>
      <c r="F132" s="388">
        <v>11</v>
      </c>
      <c r="G132" s="390">
        <v>2</v>
      </c>
      <c r="H132" s="388">
        <v>1</v>
      </c>
      <c r="I132" s="1083">
        <v>94</v>
      </c>
      <c r="J132" s="1"/>
    </row>
    <row r="133" spans="1:10" s="6" customFormat="1">
      <c r="A133" s="128" t="s">
        <v>328</v>
      </c>
      <c r="B133" s="384">
        <v>2</v>
      </c>
      <c r="C133" s="389">
        <v>0</v>
      </c>
      <c r="D133" s="386">
        <v>2</v>
      </c>
      <c r="E133" s="387">
        <v>1</v>
      </c>
      <c r="F133" s="388">
        <v>0</v>
      </c>
      <c r="G133" s="390">
        <v>1</v>
      </c>
      <c r="H133" s="388">
        <v>0</v>
      </c>
      <c r="I133" s="1083">
        <v>6</v>
      </c>
      <c r="J133" s="1"/>
    </row>
    <row r="134" spans="1:10" s="6" customFormat="1">
      <c r="A134" s="128" t="s">
        <v>329</v>
      </c>
      <c r="B134" s="384">
        <v>0</v>
      </c>
      <c r="C134" s="389">
        <v>0</v>
      </c>
      <c r="D134" s="386">
        <v>1</v>
      </c>
      <c r="E134" s="387">
        <v>0</v>
      </c>
      <c r="F134" s="388">
        <v>0</v>
      </c>
      <c r="G134" s="390">
        <v>0</v>
      </c>
      <c r="H134" s="388">
        <v>0</v>
      </c>
      <c r="I134" s="1083">
        <v>1</v>
      </c>
      <c r="J134" s="1"/>
    </row>
    <row r="135" spans="1:10" s="6" customFormat="1">
      <c r="A135" s="128" t="s">
        <v>331</v>
      </c>
      <c r="B135" s="384">
        <v>0</v>
      </c>
      <c r="C135" s="389">
        <v>0</v>
      </c>
      <c r="D135" s="386">
        <v>0</v>
      </c>
      <c r="E135" s="387">
        <v>0</v>
      </c>
      <c r="F135" s="388">
        <v>0</v>
      </c>
      <c r="G135" s="390">
        <v>0</v>
      </c>
      <c r="H135" s="388">
        <v>0</v>
      </c>
      <c r="I135" s="1083">
        <v>0</v>
      </c>
      <c r="J135" s="1"/>
    </row>
    <row r="136" spans="1:10" s="6" customFormat="1">
      <c r="A136" s="128" t="s">
        <v>212</v>
      </c>
      <c r="B136" s="384">
        <v>8</v>
      </c>
      <c r="C136" s="389">
        <v>0</v>
      </c>
      <c r="D136" s="386">
        <v>14</v>
      </c>
      <c r="E136" s="387">
        <v>5</v>
      </c>
      <c r="F136" s="388">
        <v>3</v>
      </c>
      <c r="G136" s="390">
        <v>2</v>
      </c>
      <c r="H136" s="388">
        <v>0</v>
      </c>
      <c r="I136" s="1083">
        <v>32</v>
      </c>
      <c r="J136" s="1"/>
    </row>
    <row r="137" spans="1:10" s="6" customFormat="1">
      <c r="A137" s="128" t="s">
        <v>334</v>
      </c>
      <c r="B137" s="384">
        <v>6</v>
      </c>
      <c r="C137" s="389">
        <v>0</v>
      </c>
      <c r="D137" s="386">
        <v>21</v>
      </c>
      <c r="E137" s="387">
        <v>19</v>
      </c>
      <c r="F137" s="388">
        <v>7</v>
      </c>
      <c r="G137" s="390">
        <v>0</v>
      </c>
      <c r="H137" s="388">
        <v>0</v>
      </c>
      <c r="I137" s="1083">
        <v>53</v>
      </c>
      <c r="J137" s="1"/>
    </row>
    <row r="138" spans="1:10" s="6" customFormat="1">
      <c r="A138" s="128" t="s">
        <v>335</v>
      </c>
      <c r="B138" s="384">
        <v>0</v>
      </c>
      <c r="C138" s="389">
        <v>0</v>
      </c>
      <c r="D138" s="386">
        <v>0</v>
      </c>
      <c r="E138" s="387">
        <v>0</v>
      </c>
      <c r="F138" s="388">
        <v>0</v>
      </c>
      <c r="G138" s="390">
        <v>0</v>
      </c>
      <c r="H138" s="388">
        <v>0</v>
      </c>
      <c r="I138" s="1083">
        <v>0</v>
      </c>
      <c r="J138" s="1"/>
    </row>
    <row r="139" spans="1:10" s="6" customFormat="1">
      <c r="A139" s="128" t="s">
        <v>336</v>
      </c>
      <c r="B139" s="384">
        <v>2</v>
      </c>
      <c r="C139" s="389">
        <v>0</v>
      </c>
      <c r="D139" s="386">
        <v>8</v>
      </c>
      <c r="E139" s="387">
        <v>15</v>
      </c>
      <c r="F139" s="388">
        <v>9</v>
      </c>
      <c r="G139" s="390">
        <v>12</v>
      </c>
      <c r="H139" s="388">
        <v>5</v>
      </c>
      <c r="I139" s="1083">
        <v>51</v>
      </c>
      <c r="J139" s="1"/>
    </row>
    <row r="140" spans="1:10" s="6" customFormat="1">
      <c r="A140" s="128" t="s">
        <v>337</v>
      </c>
      <c r="B140" s="384">
        <v>0</v>
      </c>
      <c r="C140" s="389">
        <v>0</v>
      </c>
      <c r="D140" s="386">
        <v>0</v>
      </c>
      <c r="E140" s="387">
        <v>0</v>
      </c>
      <c r="F140" s="388">
        <v>0</v>
      </c>
      <c r="G140" s="390">
        <v>0</v>
      </c>
      <c r="H140" s="388">
        <v>0</v>
      </c>
      <c r="I140" s="1083">
        <v>0</v>
      </c>
      <c r="J140" s="1"/>
    </row>
    <row r="141" spans="1:10" s="6" customFormat="1">
      <c r="A141" s="128" t="s">
        <v>338</v>
      </c>
      <c r="B141" s="384">
        <v>0</v>
      </c>
      <c r="C141" s="389">
        <v>0</v>
      </c>
      <c r="D141" s="386">
        <v>0</v>
      </c>
      <c r="E141" s="387">
        <v>0</v>
      </c>
      <c r="F141" s="388">
        <v>0</v>
      </c>
      <c r="G141" s="390">
        <v>0</v>
      </c>
      <c r="H141" s="388">
        <v>0</v>
      </c>
      <c r="I141" s="1083">
        <v>0</v>
      </c>
      <c r="J141" s="1"/>
    </row>
    <row r="142" spans="1:10" s="6" customFormat="1">
      <c r="A142" s="128" t="s">
        <v>340</v>
      </c>
      <c r="B142" s="384">
        <v>0</v>
      </c>
      <c r="C142" s="389">
        <v>0</v>
      </c>
      <c r="D142" s="386">
        <v>1</v>
      </c>
      <c r="E142" s="387">
        <v>4</v>
      </c>
      <c r="F142" s="388">
        <v>0</v>
      </c>
      <c r="G142" s="390">
        <v>0</v>
      </c>
      <c r="H142" s="388">
        <v>0</v>
      </c>
      <c r="I142" s="1083">
        <v>5</v>
      </c>
      <c r="J142" s="1"/>
    </row>
    <row r="143" spans="1:10" s="6" customFormat="1">
      <c r="A143" s="128" t="s">
        <v>343</v>
      </c>
      <c r="B143" s="384">
        <v>40</v>
      </c>
      <c r="C143" s="389">
        <v>0</v>
      </c>
      <c r="D143" s="386">
        <v>12</v>
      </c>
      <c r="E143" s="387">
        <v>3</v>
      </c>
      <c r="F143" s="388">
        <v>0</v>
      </c>
      <c r="G143" s="390">
        <v>1</v>
      </c>
      <c r="H143" s="388">
        <v>3</v>
      </c>
      <c r="I143" s="1083">
        <v>59</v>
      </c>
      <c r="J143" s="1"/>
    </row>
    <row r="144" spans="1:10" s="6" customFormat="1">
      <c r="A144" s="128" t="s">
        <v>358</v>
      </c>
      <c r="B144" s="384">
        <v>1</v>
      </c>
      <c r="C144" s="389">
        <v>0</v>
      </c>
      <c r="D144" s="386">
        <v>0</v>
      </c>
      <c r="E144" s="387">
        <v>5</v>
      </c>
      <c r="F144" s="388">
        <v>0</v>
      </c>
      <c r="G144" s="390">
        <v>0</v>
      </c>
      <c r="H144" s="388">
        <v>0</v>
      </c>
      <c r="I144" s="1083">
        <v>6</v>
      </c>
      <c r="J144" s="1"/>
    </row>
    <row r="145" spans="1:11" s="6" customFormat="1">
      <c r="A145" s="128" t="s">
        <v>375</v>
      </c>
      <c r="B145" s="384">
        <v>0</v>
      </c>
      <c r="C145" s="389">
        <v>0</v>
      </c>
      <c r="D145" s="386">
        <v>0</v>
      </c>
      <c r="E145" s="387">
        <v>0</v>
      </c>
      <c r="F145" s="388">
        <v>0</v>
      </c>
      <c r="G145" s="390">
        <v>0</v>
      </c>
      <c r="H145" s="388">
        <v>0</v>
      </c>
      <c r="I145" s="1083">
        <v>0</v>
      </c>
      <c r="J145" s="1"/>
    </row>
    <row r="146" spans="1:11" s="6" customFormat="1">
      <c r="A146" s="128" t="s">
        <v>345</v>
      </c>
      <c r="B146" s="384">
        <v>5</v>
      </c>
      <c r="C146" s="389">
        <v>0</v>
      </c>
      <c r="D146" s="386">
        <v>14</v>
      </c>
      <c r="E146" s="387">
        <v>0</v>
      </c>
      <c r="F146" s="388">
        <v>4</v>
      </c>
      <c r="G146" s="390">
        <v>2</v>
      </c>
      <c r="H146" s="388">
        <v>0</v>
      </c>
      <c r="I146" s="1083">
        <v>25</v>
      </c>
      <c r="J146" s="1"/>
    </row>
    <row r="147" spans="1:11" s="6" customFormat="1">
      <c r="A147" s="128" t="s">
        <v>344</v>
      </c>
      <c r="B147" s="384">
        <v>0</v>
      </c>
      <c r="C147" s="389">
        <v>0</v>
      </c>
      <c r="D147" s="386">
        <v>0</v>
      </c>
      <c r="E147" s="387">
        <v>0</v>
      </c>
      <c r="F147" s="388">
        <v>0</v>
      </c>
      <c r="G147" s="390">
        <v>0</v>
      </c>
      <c r="H147" s="388">
        <v>0</v>
      </c>
      <c r="I147" s="1083">
        <v>0</v>
      </c>
      <c r="J147" s="1"/>
    </row>
    <row r="148" spans="1:11" s="6" customFormat="1">
      <c r="A148" s="128" t="s">
        <v>346</v>
      </c>
      <c r="B148" s="384">
        <v>39</v>
      </c>
      <c r="C148" s="389">
        <v>0</v>
      </c>
      <c r="D148" s="386">
        <v>8</v>
      </c>
      <c r="E148" s="387">
        <v>7</v>
      </c>
      <c r="F148" s="388">
        <v>0</v>
      </c>
      <c r="G148" s="390">
        <v>4</v>
      </c>
      <c r="H148" s="388">
        <v>0</v>
      </c>
      <c r="I148" s="1083">
        <v>58</v>
      </c>
      <c r="J148" s="1"/>
    </row>
    <row r="149" spans="1:11" s="6" customFormat="1">
      <c r="A149" s="128" t="s">
        <v>347</v>
      </c>
      <c r="B149" s="384">
        <v>0</v>
      </c>
      <c r="C149" s="389">
        <v>0</v>
      </c>
      <c r="D149" s="386">
        <v>0</v>
      </c>
      <c r="E149" s="387">
        <v>0</v>
      </c>
      <c r="F149" s="388">
        <v>0</v>
      </c>
      <c r="G149" s="390">
        <v>0</v>
      </c>
      <c r="H149" s="388">
        <v>0</v>
      </c>
      <c r="I149" s="1083">
        <v>0</v>
      </c>
      <c r="J149" s="1"/>
    </row>
    <row r="150" spans="1:11" s="6" customFormat="1">
      <c r="A150" s="128" t="s">
        <v>2375</v>
      </c>
      <c r="B150" s="384">
        <v>0</v>
      </c>
      <c r="C150" s="389">
        <v>0</v>
      </c>
      <c r="D150" s="386">
        <v>0</v>
      </c>
      <c r="E150" s="387">
        <v>0</v>
      </c>
      <c r="F150" s="388">
        <v>0</v>
      </c>
      <c r="G150" s="390">
        <v>0</v>
      </c>
      <c r="H150" s="388">
        <v>0</v>
      </c>
      <c r="I150" s="1083">
        <v>0</v>
      </c>
      <c r="J150" s="1"/>
    </row>
    <row r="151" spans="1:11" s="6" customFormat="1">
      <c r="A151" s="128" t="s">
        <v>348</v>
      </c>
      <c r="B151" s="384">
        <v>301</v>
      </c>
      <c r="C151" s="389">
        <v>7</v>
      </c>
      <c r="D151" s="386">
        <v>148</v>
      </c>
      <c r="E151" s="387">
        <v>300</v>
      </c>
      <c r="F151" s="388">
        <v>155</v>
      </c>
      <c r="G151" s="390">
        <v>20</v>
      </c>
      <c r="H151" s="388">
        <v>10</v>
      </c>
      <c r="I151" s="1083">
        <v>941</v>
      </c>
      <c r="J151" s="1"/>
    </row>
    <row r="152" spans="1:11" s="6" customFormat="1">
      <c r="A152" s="128" t="s">
        <v>350</v>
      </c>
      <c r="B152" s="384">
        <v>234</v>
      </c>
      <c r="C152" s="389">
        <v>5</v>
      </c>
      <c r="D152" s="386">
        <v>48</v>
      </c>
      <c r="E152" s="387">
        <v>172</v>
      </c>
      <c r="F152" s="388">
        <v>71</v>
      </c>
      <c r="G152" s="390">
        <v>34</v>
      </c>
      <c r="H152" s="388">
        <v>6</v>
      </c>
      <c r="I152" s="1083">
        <v>570</v>
      </c>
      <c r="J152" s="1"/>
    </row>
    <row r="153" spans="1:11" s="6" customFormat="1">
      <c r="A153" s="128" t="s">
        <v>351</v>
      </c>
      <c r="B153" s="384">
        <v>0</v>
      </c>
      <c r="C153" s="389">
        <v>0</v>
      </c>
      <c r="D153" s="386">
        <v>0</v>
      </c>
      <c r="E153" s="387">
        <v>0</v>
      </c>
      <c r="F153" s="388">
        <v>0</v>
      </c>
      <c r="G153" s="390">
        <v>0</v>
      </c>
      <c r="H153" s="388">
        <v>0</v>
      </c>
      <c r="I153" s="1083">
        <v>0</v>
      </c>
      <c r="J153" s="1"/>
    </row>
    <row r="154" spans="1:11" s="6" customFormat="1">
      <c r="A154" s="128" t="s">
        <v>352</v>
      </c>
      <c r="B154" s="384">
        <v>13</v>
      </c>
      <c r="C154" s="389">
        <v>0</v>
      </c>
      <c r="D154" s="386">
        <v>10</v>
      </c>
      <c r="E154" s="387">
        <v>9</v>
      </c>
      <c r="F154" s="388">
        <v>7</v>
      </c>
      <c r="G154" s="390">
        <v>1</v>
      </c>
      <c r="H154" s="388">
        <v>0</v>
      </c>
      <c r="I154" s="1083">
        <v>40</v>
      </c>
      <c r="J154" s="1"/>
    </row>
    <row r="155" spans="1:11" s="6" customFormat="1">
      <c r="A155" s="128" t="s">
        <v>324</v>
      </c>
      <c r="B155" s="384">
        <v>0</v>
      </c>
      <c r="C155" s="389">
        <v>0</v>
      </c>
      <c r="D155" s="386">
        <v>0</v>
      </c>
      <c r="E155" s="387">
        <v>0</v>
      </c>
      <c r="F155" s="388">
        <v>0</v>
      </c>
      <c r="G155" s="390">
        <v>0</v>
      </c>
      <c r="H155" s="388">
        <v>0</v>
      </c>
      <c r="I155" s="1083">
        <v>0</v>
      </c>
      <c r="J155" s="1"/>
      <c r="K155" s="1"/>
    </row>
    <row r="156" spans="1:11" s="6" customFormat="1">
      <c r="A156" s="128" t="s">
        <v>419</v>
      </c>
      <c r="B156" s="384">
        <v>0</v>
      </c>
      <c r="C156" s="389">
        <v>0</v>
      </c>
      <c r="D156" s="386">
        <v>0</v>
      </c>
      <c r="E156" s="387">
        <v>0</v>
      </c>
      <c r="F156" s="388">
        <v>0</v>
      </c>
      <c r="G156" s="390">
        <v>0</v>
      </c>
      <c r="H156" s="388">
        <v>0</v>
      </c>
      <c r="I156" s="1083">
        <v>0</v>
      </c>
      <c r="J156" s="1"/>
    </row>
    <row r="157" spans="1:11" s="6" customFormat="1">
      <c r="A157" s="128" t="s">
        <v>354</v>
      </c>
      <c r="B157" s="384">
        <v>10</v>
      </c>
      <c r="C157" s="389">
        <v>0</v>
      </c>
      <c r="D157" s="386">
        <v>18</v>
      </c>
      <c r="E157" s="387">
        <v>5</v>
      </c>
      <c r="F157" s="388">
        <v>0</v>
      </c>
      <c r="G157" s="390">
        <v>0</v>
      </c>
      <c r="H157" s="388">
        <v>0</v>
      </c>
      <c r="I157" s="1083">
        <v>33</v>
      </c>
      <c r="J157" s="1"/>
    </row>
    <row r="158" spans="1:11" s="6" customFormat="1">
      <c r="A158" s="128" t="s">
        <v>2376</v>
      </c>
      <c r="B158" s="384">
        <v>0</v>
      </c>
      <c r="C158" s="389">
        <v>0</v>
      </c>
      <c r="D158" s="386">
        <v>6</v>
      </c>
      <c r="E158" s="387">
        <v>0</v>
      </c>
      <c r="F158" s="388">
        <v>3</v>
      </c>
      <c r="G158" s="390">
        <v>0</v>
      </c>
      <c r="H158" s="388">
        <v>4</v>
      </c>
      <c r="I158" s="1083">
        <v>13</v>
      </c>
      <c r="J158" s="1"/>
    </row>
    <row r="159" spans="1:11" s="6" customFormat="1">
      <c r="A159" s="128" t="s">
        <v>356</v>
      </c>
      <c r="B159" s="384">
        <v>0</v>
      </c>
      <c r="C159" s="389">
        <v>0</v>
      </c>
      <c r="D159" s="386">
        <v>4</v>
      </c>
      <c r="E159" s="387">
        <v>0</v>
      </c>
      <c r="F159" s="388">
        <v>0</v>
      </c>
      <c r="G159" s="390">
        <v>0</v>
      </c>
      <c r="H159" s="388">
        <v>0</v>
      </c>
      <c r="I159" s="1083">
        <v>4</v>
      </c>
      <c r="J159" s="1"/>
      <c r="K159" s="1"/>
    </row>
    <row r="160" spans="1:11" s="6" customFormat="1">
      <c r="A160" s="128" t="s">
        <v>357</v>
      </c>
      <c r="B160" s="384">
        <v>2</v>
      </c>
      <c r="C160" s="389">
        <v>0</v>
      </c>
      <c r="D160" s="386">
        <v>4</v>
      </c>
      <c r="E160" s="387">
        <v>1</v>
      </c>
      <c r="F160" s="388">
        <v>2</v>
      </c>
      <c r="G160" s="390">
        <v>0</v>
      </c>
      <c r="H160" s="388">
        <v>0</v>
      </c>
      <c r="I160" s="1083">
        <v>9</v>
      </c>
      <c r="J160" s="1"/>
    </row>
    <row r="161" spans="1:10" s="6" customFormat="1">
      <c r="A161" s="128" t="s">
        <v>357</v>
      </c>
      <c r="B161" s="384">
        <v>2</v>
      </c>
      <c r="C161" s="389">
        <v>0</v>
      </c>
      <c r="D161" s="386">
        <v>4</v>
      </c>
      <c r="E161" s="387">
        <v>1</v>
      </c>
      <c r="F161" s="388">
        <v>2</v>
      </c>
      <c r="G161" s="390">
        <v>0</v>
      </c>
      <c r="H161" s="388">
        <v>0</v>
      </c>
      <c r="I161" s="1083">
        <v>9</v>
      </c>
      <c r="J161" s="1"/>
    </row>
    <row r="162" spans="1:10" s="6" customFormat="1">
      <c r="A162" s="128" t="s">
        <v>359</v>
      </c>
      <c r="B162" s="384">
        <v>0</v>
      </c>
      <c r="C162" s="389">
        <v>0</v>
      </c>
      <c r="D162" s="386">
        <v>3</v>
      </c>
      <c r="E162" s="387">
        <v>0</v>
      </c>
      <c r="F162" s="388">
        <v>0</v>
      </c>
      <c r="G162" s="390">
        <v>0</v>
      </c>
      <c r="H162" s="388">
        <v>0</v>
      </c>
      <c r="I162" s="1083">
        <v>3</v>
      </c>
      <c r="J162" s="1"/>
    </row>
    <row r="163" spans="1:10" s="6" customFormat="1">
      <c r="A163" s="128" t="s">
        <v>360</v>
      </c>
      <c r="B163" s="384">
        <v>40</v>
      </c>
      <c r="C163" s="389">
        <v>0</v>
      </c>
      <c r="D163" s="386">
        <v>30</v>
      </c>
      <c r="E163" s="387">
        <v>6</v>
      </c>
      <c r="F163" s="388">
        <v>4</v>
      </c>
      <c r="G163" s="390">
        <v>2</v>
      </c>
      <c r="H163" s="388">
        <v>0</v>
      </c>
      <c r="I163" s="1083">
        <v>82</v>
      </c>
      <c r="J163" s="1"/>
    </row>
    <row r="164" spans="1:10" s="6" customFormat="1">
      <c r="A164" s="128" t="s">
        <v>361</v>
      </c>
      <c r="B164" s="384">
        <v>0</v>
      </c>
      <c r="C164" s="389">
        <v>0</v>
      </c>
      <c r="D164" s="386">
        <v>0</v>
      </c>
      <c r="E164" s="387">
        <v>0</v>
      </c>
      <c r="F164" s="388">
        <v>0</v>
      </c>
      <c r="G164" s="390">
        <v>0</v>
      </c>
      <c r="H164" s="388">
        <v>0</v>
      </c>
      <c r="I164" s="1083">
        <v>0</v>
      </c>
      <c r="J164" s="1"/>
    </row>
    <row r="165" spans="1:10" s="6" customFormat="1">
      <c r="A165" s="128" t="s">
        <v>363</v>
      </c>
      <c r="B165" s="384">
        <v>470</v>
      </c>
      <c r="C165" s="389">
        <v>8</v>
      </c>
      <c r="D165" s="386">
        <v>569</v>
      </c>
      <c r="E165" s="387">
        <v>494</v>
      </c>
      <c r="F165" s="388">
        <v>559</v>
      </c>
      <c r="G165" s="390">
        <v>67</v>
      </c>
      <c r="H165" s="388">
        <v>65</v>
      </c>
      <c r="I165" s="1083">
        <v>2232</v>
      </c>
      <c r="J165" s="1"/>
    </row>
    <row r="166" spans="1:10" s="6" customFormat="1">
      <c r="A166" s="128" t="s">
        <v>364</v>
      </c>
      <c r="B166" s="384">
        <v>0</v>
      </c>
      <c r="C166" s="389">
        <v>0</v>
      </c>
      <c r="D166" s="386">
        <v>0</v>
      </c>
      <c r="E166" s="387">
        <v>0</v>
      </c>
      <c r="F166" s="388">
        <v>5</v>
      </c>
      <c r="G166" s="390">
        <v>0</v>
      </c>
      <c r="H166" s="388">
        <v>0</v>
      </c>
      <c r="I166" s="1083">
        <v>5</v>
      </c>
      <c r="J166" s="1"/>
    </row>
    <row r="167" spans="1:10" s="6" customFormat="1">
      <c r="A167" s="128" t="s">
        <v>365</v>
      </c>
      <c r="B167" s="384">
        <v>695</v>
      </c>
      <c r="C167" s="389">
        <v>22</v>
      </c>
      <c r="D167" s="386">
        <v>641</v>
      </c>
      <c r="E167" s="387">
        <v>421</v>
      </c>
      <c r="F167" s="388">
        <v>155</v>
      </c>
      <c r="G167" s="390">
        <v>60</v>
      </c>
      <c r="H167" s="388">
        <v>11</v>
      </c>
      <c r="I167" s="1083">
        <v>2005</v>
      </c>
      <c r="J167" s="1"/>
    </row>
    <row r="168" spans="1:10" s="6" customFormat="1">
      <c r="A168" s="128" t="s">
        <v>188</v>
      </c>
      <c r="B168" s="384">
        <v>0</v>
      </c>
      <c r="C168" s="389">
        <v>0</v>
      </c>
      <c r="D168" s="386">
        <v>0</v>
      </c>
      <c r="E168" s="387">
        <v>0</v>
      </c>
      <c r="F168" s="388">
        <v>0</v>
      </c>
      <c r="G168" s="390">
        <v>0</v>
      </c>
      <c r="H168" s="388">
        <v>0</v>
      </c>
      <c r="I168" s="1083">
        <v>0</v>
      </c>
      <c r="J168" s="1"/>
    </row>
    <row r="169" spans="1:10" s="6" customFormat="1">
      <c r="A169" s="128" t="s">
        <v>366</v>
      </c>
      <c r="B169" s="384">
        <v>774</v>
      </c>
      <c r="C169" s="389">
        <v>37</v>
      </c>
      <c r="D169" s="386">
        <v>88</v>
      </c>
      <c r="E169" s="387">
        <v>458</v>
      </c>
      <c r="F169" s="388">
        <v>126</v>
      </c>
      <c r="G169" s="390">
        <v>75</v>
      </c>
      <c r="H169" s="388">
        <v>13</v>
      </c>
      <c r="I169" s="1083">
        <v>1571</v>
      </c>
      <c r="J169" s="1"/>
    </row>
    <row r="170" spans="1:10" s="6" customFormat="1">
      <c r="A170" s="128" t="s">
        <v>246</v>
      </c>
      <c r="B170" s="384">
        <v>0</v>
      </c>
      <c r="C170" s="389">
        <v>0</v>
      </c>
      <c r="D170" s="386">
        <v>0</v>
      </c>
      <c r="E170" s="387">
        <v>0</v>
      </c>
      <c r="F170" s="388">
        <v>0</v>
      </c>
      <c r="G170" s="390">
        <v>0</v>
      </c>
      <c r="H170" s="388">
        <v>0</v>
      </c>
      <c r="I170" s="1083">
        <v>0</v>
      </c>
      <c r="J170" s="1"/>
    </row>
    <row r="171" spans="1:10" s="6" customFormat="1">
      <c r="A171" s="128" t="s">
        <v>256</v>
      </c>
      <c r="B171" s="384">
        <v>0</v>
      </c>
      <c r="C171" s="389">
        <v>0</v>
      </c>
      <c r="D171" s="386">
        <v>0</v>
      </c>
      <c r="E171" s="387">
        <v>0</v>
      </c>
      <c r="F171" s="388">
        <v>0</v>
      </c>
      <c r="G171" s="390">
        <v>0</v>
      </c>
      <c r="H171" s="388">
        <v>0</v>
      </c>
      <c r="I171" s="1083">
        <v>0</v>
      </c>
      <c r="J171" s="1"/>
    </row>
    <row r="172" spans="1:10" s="6" customFormat="1">
      <c r="A172" s="128" t="s">
        <v>327</v>
      </c>
      <c r="B172" s="384">
        <v>0</v>
      </c>
      <c r="C172" s="389">
        <v>0</v>
      </c>
      <c r="D172" s="386">
        <v>0</v>
      </c>
      <c r="E172" s="387">
        <v>1</v>
      </c>
      <c r="F172" s="388">
        <v>0</v>
      </c>
      <c r="G172" s="390">
        <v>0</v>
      </c>
      <c r="H172" s="388">
        <v>0</v>
      </c>
      <c r="I172" s="1083">
        <v>1</v>
      </c>
      <c r="J172" s="1"/>
    </row>
    <row r="173" spans="1:10" s="6" customFormat="1">
      <c r="A173" s="128" t="s">
        <v>367</v>
      </c>
      <c r="B173" s="384">
        <v>0</v>
      </c>
      <c r="C173" s="389">
        <v>0</v>
      </c>
      <c r="D173" s="386">
        <v>0</v>
      </c>
      <c r="E173" s="387">
        <v>0</v>
      </c>
      <c r="F173" s="388">
        <v>0</v>
      </c>
      <c r="G173" s="390">
        <v>0</v>
      </c>
      <c r="H173" s="388">
        <v>0</v>
      </c>
      <c r="I173" s="1083">
        <v>0</v>
      </c>
      <c r="J173" s="1"/>
    </row>
    <row r="174" spans="1:10" s="6" customFormat="1">
      <c r="A174" s="128" t="s">
        <v>261</v>
      </c>
      <c r="B174" s="384">
        <v>0</v>
      </c>
      <c r="C174" s="389">
        <v>0</v>
      </c>
      <c r="D174" s="386">
        <v>0</v>
      </c>
      <c r="E174" s="387">
        <v>0</v>
      </c>
      <c r="F174" s="388">
        <v>0</v>
      </c>
      <c r="G174" s="390">
        <v>0</v>
      </c>
      <c r="H174" s="388">
        <v>0</v>
      </c>
      <c r="I174" s="1083">
        <v>0</v>
      </c>
      <c r="J174" s="1"/>
    </row>
    <row r="175" spans="1:10" s="6" customFormat="1">
      <c r="A175" s="128" t="s">
        <v>263</v>
      </c>
      <c r="B175" s="384">
        <v>0</v>
      </c>
      <c r="C175" s="389">
        <v>0</v>
      </c>
      <c r="D175" s="386">
        <v>0</v>
      </c>
      <c r="E175" s="387">
        <v>0</v>
      </c>
      <c r="F175" s="388">
        <v>0</v>
      </c>
      <c r="G175" s="390">
        <v>0</v>
      </c>
      <c r="H175" s="388">
        <v>0</v>
      </c>
      <c r="I175" s="1083">
        <v>0</v>
      </c>
      <c r="J175" s="1"/>
    </row>
    <row r="176" spans="1:10" s="6" customFormat="1">
      <c r="A176" s="128" t="s">
        <v>291</v>
      </c>
      <c r="B176" s="384">
        <v>3</v>
      </c>
      <c r="C176" s="389">
        <v>0</v>
      </c>
      <c r="D176" s="386">
        <v>393</v>
      </c>
      <c r="E176" s="387">
        <v>123</v>
      </c>
      <c r="F176" s="388">
        <v>66</v>
      </c>
      <c r="G176" s="390">
        <v>7</v>
      </c>
      <c r="H176" s="388">
        <v>7</v>
      </c>
      <c r="I176" s="1083">
        <v>599</v>
      </c>
      <c r="J176" s="1"/>
    </row>
    <row r="177" spans="1:10" s="6" customFormat="1">
      <c r="A177" s="128" t="s">
        <v>293</v>
      </c>
      <c r="B177" s="384">
        <v>0</v>
      </c>
      <c r="C177" s="389">
        <v>0</v>
      </c>
      <c r="D177" s="386">
        <v>0</v>
      </c>
      <c r="E177" s="387">
        <v>0</v>
      </c>
      <c r="F177" s="388">
        <v>0</v>
      </c>
      <c r="G177" s="390">
        <v>0</v>
      </c>
      <c r="H177" s="388">
        <v>0</v>
      </c>
      <c r="I177" s="1083">
        <v>0</v>
      </c>
      <c r="J177" s="1"/>
    </row>
    <row r="178" spans="1:10" s="6" customFormat="1">
      <c r="A178" s="128" t="s">
        <v>322</v>
      </c>
      <c r="B178" s="384">
        <v>0</v>
      </c>
      <c r="C178" s="389">
        <v>0</v>
      </c>
      <c r="D178" s="386">
        <v>0</v>
      </c>
      <c r="E178" s="387">
        <v>0</v>
      </c>
      <c r="F178" s="388">
        <v>0</v>
      </c>
      <c r="G178" s="390">
        <v>0</v>
      </c>
      <c r="H178" s="388">
        <v>0</v>
      </c>
      <c r="I178" s="1083">
        <v>0</v>
      </c>
      <c r="J178" s="1"/>
    </row>
    <row r="179" spans="1:10" s="6" customFormat="1">
      <c r="A179" s="128" t="s">
        <v>326</v>
      </c>
      <c r="B179" s="384">
        <v>0</v>
      </c>
      <c r="C179" s="389">
        <v>0</v>
      </c>
      <c r="D179" s="386">
        <v>0</v>
      </c>
      <c r="E179" s="387">
        <v>0</v>
      </c>
      <c r="F179" s="388">
        <v>0</v>
      </c>
      <c r="G179" s="390">
        <v>0</v>
      </c>
      <c r="H179" s="388">
        <v>0</v>
      </c>
      <c r="I179" s="1083">
        <v>0</v>
      </c>
      <c r="J179" s="1"/>
    </row>
    <row r="180" spans="1:10" s="6" customFormat="1">
      <c r="A180" s="128" t="s">
        <v>339</v>
      </c>
      <c r="B180" s="384">
        <v>0</v>
      </c>
      <c r="C180" s="389">
        <v>0</v>
      </c>
      <c r="D180" s="386">
        <v>1</v>
      </c>
      <c r="E180" s="387">
        <v>2</v>
      </c>
      <c r="F180" s="388">
        <v>0</v>
      </c>
      <c r="G180" s="390">
        <v>0</v>
      </c>
      <c r="H180" s="388">
        <v>0</v>
      </c>
      <c r="I180" s="1083">
        <v>3</v>
      </c>
      <c r="J180" s="1"/>
    </row>
    <row r="181" spans="1:10" s="6" customFormat="1">
      <c r="A181" s="128" t="s">
        <v>341</v>
      </c>
      <c r="B181" s="384">
        <v>0</v>
      </c>
      <c r="C181" s="389">
        <v>0</v>
      </c>
      <c r="D181" s="386">
        <v>0</v>
      </c>
      <c r="E181" s="387">
        <v>0</v>
      </c>
      <c r="F181" s="388">
        <v>0</v>
      </c>
      <c r="G181" s="390">
        <v>0</v>
      </c>
      <c r="H181" s="388">
        <v>0</v>
      </c>
      <c r="I181" s="1083">
        <v>0</v>
      </c>
      <c r="J181" s="1"/>
    </row>
    <row r="182" spans="1:10" s="6" customFormat="1">
      <c r="A182" s="128" t="s">
        <v>355</v>
      </c>
      <c r="B182" s="384">
        <v>0</v>
      </c>
      <c r="C182" s="389">
        <v>0</v>
      </c>
      <c r="D182" s="386">
        <v>0</v>
      </c>
      <c r="E182" s="387">
        <v>0</v>
      </c>
      <c r="F182" s="388">
        <v>0</v>
      </c>
      <c r="G182" s="390">
        <v>0</v>
      </c>
      <c r="H182" s="388">
        <v>0</v>
      </c>
      <c r="I182" s="1083">
        <v>0</v>
      </c>
      <c r="J182" s="1"/>
    </row>
    <row r="183" spans="1:10" s="6" customFormat="1">
      <c r="A183" s="128" t="s">
        <v>362</v>
      </c>
      <c r="B183" s="384">
        <v>0</v>
      </c>
      <c r="C183" s="389">
        <v>0</v>
      </c>
      <c r="D183" s="386">
        <v>0</v>
      </c>
      <c r="E183" s="387">
        <v>0</v>
      </c>
      <c r="F183" s="388">
        <v>0</v>
      </c>
      <c r="G183" s="390">
        <v>0</v>
      </c>
      <c r="H183" s="388">
        <v>0</v>
      </c>
      <c r="I183" s="1083">
        <v>0</v>
      </c>
      <c r="J183" s="1"/>
    </row>
    <row r="184" spans="1:10" s="6" customFormat="1">
      <c r="A184" s="128" t="s">
        <v>368</v>
      </c>
      <c r="B184" s="384">
        <v>1</v>
      </c>
      <c r="C184" s="389">
        <v>0</v>
      </c>
      <c r="D184" s="386">
        <v>0</v>
      </c>
      <c r="E184" s="387">
        <v>0</v>
      </c>
      <c r="F184" s="388">
        <v>0</v>
      </c>
      <c r="G184" s="390">
        <v>0</v>
      </c>
      <c r="H184" s="388">
        <v>0</v>
      </c>
      <c r="I184" s="1083">
        <v>1</v>
      </c>
      <c r="J184" s="1"/>
    </row>
    <row r="185" spans="1:10" s="6" customFormat="1">
      <c r="A185" s="128" t="s">
        <v>376</v>
      </c>
      <c r="B185" s="384">
        <v>0</v>
      </c>
      <c r="C185" s="389">
        <v>0</v>
      </c>
      <c r="D185" s="386">
        <v>0</v>
      </c>
      <c r="E185" s="387">
        <v>0</v>
      </c>
      <c r="F185" s="388">
        <v>0</v>
      </c>
      <c r="G185" s="390">
        <v>0</v>
      </c>
      <c r="H185" s="388">
        <v>0</v>
      </c>
      <c r="I185" s="1083">
        <v>0</v>
      </c>
      <c r="J185" s="1"/>
    </row>
    <row r="186" spans="1:10" s="6" customFormat="1">
      <c r="A186" s="128" t="s">
        <v>381</v>
      </c>
      <c r="B186" s="384">
        <v>0</v>
      </c>
      <c r="C186" s="389">
        <v>0</v>
      </c>
      <c r="D186" s="386">
        <v>1</v>
      </c>
      <c r="E186" s="387">
        <v>0</v>
      </c>
      <c r="F186" s="388">
        <v>0</v>
      </c>
      <c r="G186" s="390">
        <v>0</v>
      </c>
      <c r="H186" s="388">
        <v>0</v>
      </c>
      <c r="I186" s="1083">
        <v>1</v>
      </c>
      <c r="J186" s="1"/>
    </row>
    <row r="187" spans="1:10" s="6" customFormat="1">
      <c r="A187" s="128" t="s">
        <v>408</v>
      </c>
      <c r="B187" s="384">
        <v>0</v>
      </c>
      <c r="C187" s="389">
        <v>0</v>
      </c>
      <c r="D187" s="386">
        <v>10</v>
      </c>
      <c r="E187" s="387">
        <v>3</v>
      </c>
      <c r="F187" s="388">
        <v>0</v>
      </c>
      <c r="G187" s="390">
        <v>0</v>
      </c>
      <c r="H187" s="388">
        <v>3</v>
      </c>
      <c r="I187" s="1083">
        <v>16</v>
      </c>
      <c r="J187" s="1"/>
    </row>
    <row r="188" spans="1:10" s="6" customFormat="1">
      <c r="A188" s="128" t="s">
        <v>415</v>
      </c>
      <c r="B188" s="384">
        <v>1</v>
      </c>
      <c r="C188" s="389">
        <v>0</v>
      </c>
      <c r="D188" s="386">
        <v>0</v>
      </c>
      <c r="E188" s="387">
        <v>0</v>
      </c>
      <c r="F188" s="388">
        <v>0</v>
      </c>
      <c r="G188" s="390">
        <v>0</v>
      </c>
      <c r="H188" s="388">
        <v>0</v>
      </c>
      <c r="I188" s="1083">
        <v>1</v>
      </c>
      <c r="J188" s="1"/>
    </row>
    <row r="189" spans="1:10" s="6" customFormat="1">
      <c r="A189" s="128" t="s">
        <v>424</v>
      </c>
      <c r="B189" s="384">
        <v>0</v>
      </c>
      <c r="C189" s="389">
        <v>0</v>
      </c>
      <c r="D189" s="386">
        <v>29</v>
      </c>
      <c r="E189" s="387">
        <v>7</v>
      </c>
      <c r="F189" s="388">
        <v>12</v>
      </c>
      <c r="G189" s="390">
        <v>1</v>
      </c>
      <c r="H189" s="388">
        <v>16</v>
      </c>
      <c r="I189" s="1083">
        <v>65</v>
      </c>
      <c r="J189" s="1"/>
    </row>
    <row r="190" spans="1:10" s="6" customFormat="1">
      <c r="A190" s="128" t="s">
        <v>426</v>
      </c>
      <c r="B190" s="384">
        <v>0</v>
      </c>
      <c r="C190" s="389">
        <v>0</v>
      </c>
      <c r="D190" s="386">
        <v>0</v>
      </c>
      <c r="E190" s="387">
        <v>0</v>
      </c>
      <c r="F190" s="388">
        <v>0</v>
      </c>
      <c r="G190" s="390">
        <v>0</v>
      </c>
      <c r="H190" s="388">
        <v>0</v>
      </c>
      <c r="I190" s="1083">
        <v>0</v>
      </c>
      <c r="J190" s="1"/>
    </row>
    <row r="191" spans="1:10" s="6" customFormat="1">
      <c r="A191" s="128" t="s">
        <v>369</v>
      </c>
      <c r="B191" s="384">
        <v>39</v>
      </c>
      <c r="C191" s="389">
        <v>1</v>
      </c>
      <c r="D191" s="386">
        <v>171</v>
      </c>
      <c r="E191" s="387">
        <v>104</v>
      </c>
      <c r="F191" s="388">
        <v>49</v>
      </c>
      <c r="G191" s="390">
        <v>9</v>
      </c>
      <c r="H191" s="388">
        <v>7</v>
      </c>
      <c r="I191" s="1083">
        <v>380</v>
      </c>
      <c r="J191" s="1"/>
    </row>
    <row r="192" spans="1:10" s="6" customFormat="1">
      <c r="A192" s="128" t="s">
        <v>370</v>
      </c>
      <c r="B192" s="384">
        <v>237</v>
      </c>
      <c r="C192" s="389">
        <v>0</v>
      </c>
      <c r="D192" s="386">
        <v>1083</v>
      </c>
      <c r="E192" s="387">
        <v>378</v>
      </c>
      <c r="F192" s="388">
        <v>293</v>
      </c>
      <c r="G192" s="390">
        <v>20</v>
      </c>
      <c r="H192" s="388">
        <v>13</v>
      </c>
      <c r="I192" s="1083">
        <v>2024</v>
      </c>
      <c r="J192" s="1"/>
    </row>
    <row r="193" spans="1:10" s="6" customFormat="1">
      <c r="A193" s="128" t="s">
        <v>371</v>
      </c>
      <c r="B193" s="384">
        <v>11</v>
      </c>
      <c r="C193" s="389">
        <v>0</v>
      </c>
      <c r="D193" s="386">
        <v>1</v>
      </c>
      <c r="E193" s="387">
        <v>0</v>
      </c>
      <c r="F193" s="388">
        <v>1</v>
      </c>
      <c r="G193" s="390">
        <v>0</v>
      </c>
      <c r="H193" s="388">
        <v>0</v>
      </c>
      <c r="I193" s="1083">
        <v>13</v>
      </c>
      <c r="J193" s="1"/>
    </row>
    <row r="194" spans="1:10" s="6" customFormat="1">
      <c r="A194" s="128" t="s">
        <v>372</v>
      </c>
      <c r="B194" s="384">
        <v>197</v>
      </c>
      <c r="C194" s="389">
        <v>5</v>
      </c>
      <c r="D194" s="386">
        <v>310</v>
      </c>
      <c r="E194" s="387">
        <v>329</v>
      </c>
      <c r="F194" s="388">
        <v>56</v>
      </c>
      <c r="G194" s="390">
        <v>31</v>
      </c>
      <c r="H194" s="388">
        <v>13</v>
      </c>
      <c r="I194" s="1083">
        <v>941</v>
      </c>
      <c r="J194" s="1"/>
    </row>
    <row r="195" spans="1:10" s="6" customFormat="1">
      <c r="A195" s="128" t="s">
        <v>434</v>
      </c>
      <c r="B195" s="384">
        <v>0</v>
      </c>
      <c r="C195" s="389">
        <v>0</v>
      </c>
      <c r="D195" s="386">
        <v>0</v>
      </c>
      <c r="E195" s="387">
        <v>0</v>
      </c>
      <c r="F195" s="388">
        <v>0</v>
      </c>
      <c r="G195" s="390">
        <v>0</v>
      </c>
      <c r="H195" s="388">
        <v>0</v>
      </c>
      <c r="I195" s="1083">
        <v>0</v>
      </c>
      <c r="J195" s="1"/>
    </row>
    <row r="196" spans="1:10" s="6" customFormat="1">
      <c r="A196" s="128" t="s">
        <v>374</v>
      </c>
      <c r="B196" s="384">
        <v>1</v>
      </c>
      <c r="C196" s="389">
        <v>0</v>
      </c>
      <c r="D196" s="386">
        <v>2</v>
      </c>
      <c r="E196" s="387">
        <v>0</v>
      </c>
      <c r="F196" s="388">
        <v>2</v>
      </c>
      <c r="G196" s="390">
        <v>0</v>
      </c>
      <c r="H196" s="388">
        <v>0</v>
      </c>
      <c r="I196" s="1083">
        <v>5</v>
      </c>
      <c r="J196" s="1"/>
    </row>
    <row r="197" spans="1:10" s="6" customFormat="1">
      <c r="A197" s="128" t="s">
        <v>378</v>
      </c>
      <c r="B197" s="384">
        <v>2</v>
      </c>
      <c r="C197" s="389">
        <v>0</v>
      </c>
      <c r="D197" s="386">
        <v>0</v>
      </c>
      <c r="E197" s="387">
        <v>5</v>
      </c>
      <c r="F197" s="388">
        <v>0</v>
      </c>
      <c r="G197" s="390">
        <v>1</v>
      </c>
      <c r="H197" s="388">
        <v>0</v>
      </c>
      <c r="I197" s="1083">
        <v>8</v>
      </c>
      <c r="J197" s="1"/>
    </row>
    <row r="198" spans="1:10" s="6" customFormat="1">
      <c r="A198" s="128" t="s">
        <v>380</v>
      </c>
      <c r="B198" s="384">
        <v>0</v>
      </c>
      <c r="C198" s="389">
        <v>0</v>
      </c>
      <c r="D198" s="386">
        <v>0</v>
      </c>
      <c r="E198" s="387">
        <v>0</v>
      </c>
      <c r="F198" s="388">
        <v>0</v>
      </c>
      <c r="G198" s="390">
        <v>0</v>
      </c>
      <c r="H198" s="388">
        <v>0</v>
      </c>
      <c r="I198" s="1083">
        <v>0</v>
      </c>
      <c r="J198" s="1"/>
    </row>
    <row r="199" spans="1:10" s="6" customFormat="1">
      <c r="A199" s="128" t="s">
        <v>382</v>
      </c>
      <c r="B199" s="384">
        <v>24</v>
      </c>
      <c r="C199" s="389">
        <v>0</v>
      </c>
      <c r="D199" s="386">
        <v>173</v>
      </c>
      <c r="E199" s="387">
        <v>34</v>
      </c>
      <c r="F199" s="388">
        <v>2</v>
      </c>
      <c r="G199" s="390">
        <v>2</v>
      </c>
      <c r="H199" s="388">
        <v>0</v>
      </c>
      <c r="I199" s="1083">
        <v>235</v>
      </c>
      <c r="J199" s="1"/>
    </row>
    <row r="200" spans="1:10" s="6" customFormat="1">
      <c r="A200" s="128" t="s">
        <v>383</v>
      </c>
      <c r="B200" s="384">
        <v>418</v>
      </c>
      <c r="C200" s="389">
        <v>5</v>
      </c>
      <c r="D200" s="386">
        <v>1532</v>
      </c>
      <c r="E200" s="387">
        <v>1288</v>
      </c>
      <c r="F200" s="388">
        <v>637</v>
      </c>
      <c r="G200" s="390">
        <v>63</v>
      </c>
      <c r="H200" s="388">
        <v>79</v>
      </c>
      <c r="I200" s="1083">
        <v>4022</v>
      </c>
      <c r="J200" s="1"/>
    </row>
    <row r="201" spans="1:10" s="6" customFormat="1">
      <c r="A201" s="128" t="s">
        <v>384</v>
      </c>
      <c r="B201" s="384">
        <v>313</v>
      </c>
      <c r="C201" s="389">
        <v>1</v>
      </c>
      <c r="D201" s="386">
        <v>110</v>
      </c>
      <c r="E201" s="387">
        <v>160</v>
      </c>
      <c r="F201" s="388">
        <v>68</v>
      </c>
      <c r="G201" s="390">
        <v>17</v>
      </c>
      <c r="H201" s="388">
        <v>0</v>
      </c>
      <c r="I201" s="1083">
        <v>669</v>
      </c>
      <c r="J201" s="1"/>
    </row>
    <row r="202" spans="1:10" s="6" customFormat="1">
      <c r="A202" s="128" t="s">
        <v>385</v>
      </c>
      <c r="B202" s="384">
        <v>0</v>
      </c>
      <c r="C202" s="389">
        <v>0</v>
      </c>
      <c r="D202" s="386">
        <v>0</v>
      </c>
      <c r="E202" s="387">
        <v>6</v>
      </c>
      <c r="F202" s="388">
        <v>0</v>
      </c>
      <c r="G202" s="390">
        <v>0</v>
      </c>
      <c r="H202" s="388">
        <v>0</v>
      </c>
      <c r="I202" s="1083">
        <v>6</v>
      </c>
      <c r="J202" s="1"/>
    </row>
    <row r="203" spans="1:10" s="6" customFormat="1">
      <c r="A203" s="128" t="s">
        <v>428</v>
      </c>
      <c r="B203" s="384">
        <v>657</v>
      </c>
      <c r="C203" s="389">
        <v>27</v>
      </c>
      <c r="D203" s="386">
        <v>122</v>
      </c>
      <c r="E203" s="387">
        <v>637</v>
      </c>
      <c r="F203" s="388">
        <v>254</v>
      </c>
      <c r="G203" s="390">
        <v>104</v>
      </c>
      <c r="H203" s="388">
        <v>11</v>
      </c>
      <c r="I203" s="1083">
        <v>1812</v>
      </c>
      <c r="J203" s="1"/>
    </row>
    <row r="204" spans="1:10" s="6" customFormat="1">
      <c r="A204" s="128" t="s">
        <v>387</v>
      </c>
      <c r="B204" s="384">
        <v>466</v>
      </c>
      <c r="C204" s="389">
        <v>0</v>
      </c>
      <c r="D204" s="386">
        <v>1001</v>
      </c>
      <c r="E204" s="387">
        <v>827</v>
      </c>
      <c r="F204" s="388">
        <v>378</v>
      </c>
      <c r="G204" s="390">
        <v>126</v>
      </c>
      <c r="H204" s="388">
        <v>110</v>
      </c>
      <c r="I204" s="1083">
        <v>2908</v>
      </c>
      <c r="J204" s="1"/>
    </row>
    <row r="205" spans="1:10" s="6" customFormat="1">
      <c r="A205" s="128" t="s">
        <v>332</v>
      </c>
      <c r="B205" s="384">
        <v>76</v>
      </c>
      <c r="C205" s="389">
        <v>0</v>
      </c>
      <c r="D205" s="386">
        <v>244</v>
      </c>
      <c r="E205" s="387">
        <v>64</v>
      </c>
      <c r="F205" s="388">
        <v>46</v>
      </c>
      <c r="G205" s="390">
        <v>5</v>
      </c>
      <c r="H205" s="388">
        <v>2</v>
      </c>
      <c r="I205" s="1083">
        <v>437</v>
      </c>
      <c r="J205" s="1"/>
    </row>
    <row r="206" spans="1:10" s="6" customFormat="1">
      <c r="A206" s="128" t="s">
        <v>379</v>
      </c>
      <c r="B206" s="384">
        <v>0</v>
      </c>
      <c r="C206" s="389">
        <v>0</v>
      </c>
      <c r="D206" s="386">
        <v>0</v>
      </c>
      <c r="E206" s="387">
        <v>0</v>
      </c>
      <c r="F206" s="388">
        <v>0</v>
      </c>
      <c r="G206" s="390">
        <v>0</v>
      </c>
      <c r="H206" s="388">
        <v>0</v>
      </c>
      <c r="I206" s="1083">
        <v>0</v>
      </c>
      <c r="J206" s="1"/>
    </row>
    <row r="207" spans="1:10" s="6" customFormat="1">
      <c r="A207" s="128" t="s">
        <v>394</v>
      </c>
      <c r="B207" s="384">
        <v>0</v>
      </c>
      <c r="C207" s="389">
        <v>0</v>
      </c>
      <c r="D207" s="386">
        <v>0</v>
      </c>
      <c r="E207" s="387">
        <v>0</v>
      </c>
      <c r="F207" s="388">
        <v>0</v>
      </c>
      <c r="G207" s="390">
        <v>0</v>
      </c>
      <c r="H207" s="388">
        <v>0</v>
      </c>
      <c r="I207" s="1083">
        <v>0</v>
      </c>
      <c r="J207" s="1"/>
    </row>
    <row r="208" spans="1:10" s="6" customFormat="1">
      <c r="A208" s="128" t="s">
        <v>396</v>
      </c>
      <c r="B208" s="384">
        <v>0</v>
      </c>
      <c r="C208" s="389">
        <v>0</v>
      </c>
      <c r="D208" s="386">
        <v>0</v>
      </c>
      <c r="E208" s="387">
        <v>0</v>
      </c>
      <c r="F208" s="388">
        <v>0</v>
      </c>
      <c r="G208" s="390">
        <v>0</v>
      </c>
      <c r="H208" s="388">
        <v>0</v>
      </c>
      <c r="I208" s="1083">
        <v>0</v>
      </c>
      <c r="J208" s="1"/>
    </row>
    <row r="209" spans="1:11" s="6" customFormat="1">
      <c r="A209" s="128" t="s">
        <v>342</v>
      </c>
      <c r="B209" s="384">
        <v>1355</v>
      </c>
      <c r="C209" s="389">
        <v>50</v>
      </c>
      <c r="D209" s="386">
        <v>533</v>
      </c>
      <c r="E209" s="387">
        <v>1073</v>
      </c>
      <c r="F209" s="388">
        <v>444</v>
      </c>
      <c r="G209" s="390">
        <v>122</v>
      </c>
      <c r="H209" s="388">
        <v>25</v>
      </c>
      <c r="I209" s="1083">
        <v>3602</v>
      </c>
      <c r="J209" s="1"/>
    </row>
    <row r="210" spans="1:11" s="6" customFormat="1">
      <c r="A210" s="128" t="s">
        <v>388</v>
      </c>
      <c r="B210" s="384">
        <v>24</v>
      </c>
      <c r="C210" s="389">
        <v>0</v>
      </c>
      <c r="D210" s="386">
        <v>75</v>
      </c>
      <c r="E210" s="387">
        <v>71</v>
      </c>
      <c r="F210" s="388">
        <v>46</v>
      </c>
      <c r="G210" s="390">
        <v>8</v>
      </c>
      <c r="H210" s="388">
        <v>1</v>
      </c>
      <c r="I210" s="1083">
        <v>225</v>
      </c>
      <c r="J210" s="1"/>
    </row>
    <row r="211" spans="1:11" s="6" customFormat="1">
      <c r="A211" s="128" t="s">
        <v>2377</v>
      </c>
      <c r="B211" s="384">
        <v>2</v>
      </c>
      <c r="C211" s="389">
        <v>0</v>
      </c>
      <c r="D211" s="386">
        <v>3</v>
      </c>
      <c r="E211" s="387">
        <v>1</v>
      </c>
      <c r="F211" s="388">
        <v>0</v>
      </c>
      <c r="G211" s="390">
        <v>2</v>
      </c>
      <c r="H211" s="388">
        <v>0</v>
      </c>
      <c r="I211" s="1083">
        <v>8</v>
      </c>
      <c r="J211" s="1"/>
    </row>
    <row r="212" spans="1:11" s="6" customFormat="1">
      <c r="A212" s="128" t="s">
        <v>2377</v>
      </c>
      <c r="B212" s="384">
        <v>2</v>
      </c>
      <c r="C212" s="389">
        <v>0</v>
      </c>
      <c r="D212" s="386">
        <v>3</v>
      </c>
      <c r="E212" s="387">
        <v>1</v>
      </c>
      <c r="F212" s="388">
        <v>0</v>
      </c>
      <c r="G212" s="390">
        <v>2</v>
      </c>
      <c r="H212" s="388">
        <v>0</v>
      </c>
      <c r="I212" s="1083">
        <v>8</v>
      </c>
      <c r="J212" s="1"/>
      <c r="K212" s="1"/>
    </row>
    <row r="213" spans="1:11" s="6" customFormat="1">
      <c r="A213" s="128" t="s">
        <v>220</v>
      </c>
      <c r="B213" s="384">
        <v>0</v>
      </c>
      <c r="C213" s="389">
        <v>0</v>
      </c>
      <c r="D213" s="386">
        <v>1</v>
      </c>
      <c r="E213" s="387">
        <v>0</v>
      </c>
      <c r="F213" s="388">
        <v>0</v>
      </c>
      <c r="G213" s="390">
        <v>0</v>
      </c>
      <c r="H213" s="388">
        <v>0</v>
      </c>
      <c r="I213" s="1083">
        <v>1</v>
      </c>
      <c r="J213" s="1"/>
      <c r="K213" s="1"/>
    </row>
    <row r="214" spans="1:11" s="6" customFormat="1">
      <c r="A214" s="128" t="s">
        <v>237</v>
      </c>
      <c r="B214" s="384">
        <v>0</v>
      </c>
      <c r="C214" s="389">
        <v>0</v>
      </c>
      <c r="D214" s="386">
        <v>2</v>
      </c>
      <c r="E214" s="387">
        <v>0</v>
      </c>
      <c r="F214" s="388">
        <v>0</v>
      </c>
      <c r="G214" s="390">
        <v>0</v>
      </c>
      <c r="H214" s="388">
        <v>0</v>
      </c>
      <c r="I214" s="1083">
        <v>2</v>
      </c>
      <c r="J214" s="1"/>
    </row>
    <row r="215" spans="1:11" s="6" customFormat="1">
      <c r="A215" s="128" t="s">
        <v>276</v>
      </c>
      <c r="B215" s="384">
        <v>105</v>
      </c>
      <c r="C215" s="389">
        <v>0</v>
      </c>
      <c r="D215" s="386">
        <v>43</v>
      </c>
      <c r="E215" s="387">
        <v>106</v>
      </c>
      <c r="F215" s="388">
        <v>74</v>
      </c>
      <c r="G215" s="390">
        <v>27</v>
      </c>
      <c r="H215" s="388">
        <v>7</v>
      </c>
      <c r="I215" s="1083">
        <v>362</v>
      </c>
      <c r="J215" s="1"/>
    </row>
    <row r="216" spans="1:11" s="6" customFormat="1">
      <c r="A216" s="128" t="s">
        <v>290</v>
      </c>
      <c r="B216" s="384">
        <v>0</v>
      </c>
      <c r="C216" s="389">
        <v>0</v>
      </c>
      <c r="D216" s="386">
        <v>0</v>
      </c>
      <c r="E216" s="387">
        <v>1</v>
      </c>
      <c r="F216" s="388">
        <v>0</v>
      </c>
      <c r="G216" s="390">
        <v>0</v>
      </c>
      <c r="H216" s="388">
        <v>0</v>
      </c>
      <c r="I216" s="1083">
        <v>1</v>
      </c>
      <c r="J216" s="1"/>
    </row>
    <row r="217" spans="1:11" s="6" customFormat="1">
      <c r="A217" s="128" t="s">
        <v>386</v>
      </c>
      <c r="B217" s="384">
        <v>3</v>
      </c>
      <c r="C217" s="389">
        <v>0</v>
      </c>
      <c r="D217" s="386">
        <v>17</v>
      </c>
      <c r="E217" s="387">
        <v>24</v>
      </c>
      <c r="F217" s="388">
        <v>8</v>
      </c>
      <c r="G217" s="390">
        <v>9</v>
      </c>
      <c r="H217" s="388">
        <v>0</v>
      </c>
      <c r="I217" s="1083">
        <v>61</v>
      </c>
      <c r="J217" s="1"/>
    </row>
    <row r="218" spans="1:11" s="6" customFormat="1">
      <c r="A218" s="128" t="s">
        <v>389</v>
      </c>
      <c r="B218" s="384">
        <v>0</v>
      </c>
      <c r="C218" s="389">
        <v>0</v>
      </c>
      <c r="D218" s="386">
        <v>0</v>
      </c>
      <c r="E218" s="387">
        <v>0</v>
      </c>
      <c r="F218" s="388">
        <v>0</v>
      </c>
      <c r="G218" s="390">
        <v>0</v>
      </c>
      <c r="H218" s="388">
        <v>0</v>
      </c>
      <c r="I218" s="1083">
        <v>0</v>
      </c>
      <c r="J218" s="1"/>
    </row>
    <row r="219" spans="1:11" s="6" customFormat="1">
      <c r="A219" s="128" t="s">
        <v>390</v>
      </c>
      <c r="B219" s="384">
        <v>3</v>
      </c>
      <c r="C219" s="389">
        <v>0</v>
      </c>
      <c r="D219" s="386">
        <v>2</v>
      </c>
      <c r="E219" s="387">
        <v>0</v>
      </c>
      <c r="F219" s="388">
        <v>0</v>
      </c>
      <c r="G219" s="390">
        <v>0</v>
      </c>
      <c r="H219" s="388">
        <v>0</v>
      </c>
      <c r="I219" s="1083">
        <v>5</v>
      </c>
      <c r="J219" s="1"/>
    </row>
    <row r="220" spans="1:11" s="6" customFormat="1">
      <c r="A220" s="128" t="s">
        <v>390</v>
      </c>
      <c r="B220" s="384">
        <v>3</v>
      </c>
      <c r="C220" s="389">
        <v>0</v>
      </c>
      <c r="D220" s="386">
        <v>2</v>
      </c>
      <c r="E220" s="387">
        <v>0</v>
      </c>
      <c r="F220" s="388">
        <v>0</v>
      </c>
      <c r="G220" s="390">
        <v>0</v>
      </c>
      <c r="H220" s="388">
        <v>0</v>
      </c>
      <c r="I220" s="1083">
        <v>5</v>
      </c>
      <c r="J220" s="1"/>
    </row>
    <row r="221" spans="1:11" s="6" customFormat="1">
      <c r="A221" s="128" t="s">
        <v>353</v>
      </c>
      <c r="B221" s="384">
        <v>7</v>
      </c>
      <c r="C221" s="389">
        <v>0</v>
      </c>
      <c r="D221" s="386">
        <v>7</v>
      </c>
      <c r="E221" s="387">
        <v>5</v>
      </c>
      <c r="F221" s="388">
        <v>7</v>
      </c>
      <c r="G221" s="390">
        <v>0</v>
      </c>
      <c r="H221" s="388">
        <v>0</v>
      </c>
      <c r="I221" s="1083">
        <v>26</v>
      </c>
      <c r="J221" s="1"/>
    </row>
    <row r="222" spans="1:11" s="6" customFormat="1">
      <c r="A222" s="128" t="s">
        <v>391</v>
      </c>
      <c r="B222" s="384">
        <v>0</v>
      </c>
      <c r="C222" s="389">
        <v>0</v>
      </c>
      <c r="D222" s="386">
        <v>0</v>
      </c>
      <c r="E222" s="387">
        <v>0</v>
      </c>
      <c r="F222" s="388">
        <v>0</v>
      </c>
      <c r="G222" s="390">
        <v>0</v>
      </c>
      <c r="H222" s="388">
        <v>0</v>
      </c>
      <c r="I222" s="1083">
        <v>0</v>
      </c>
      <c r="J222" s="1"/>
    </row>
    <row r="223" spans="1:11" s="6" customFormat="1">
      <c r="A223" s="128" t="s">
        <v>392</v>
      </c>
      <c r="B223" s="384">
        <v>0</v>
      </c>
      <c r="C223" s="389">
        <v>0</v>
      </c>
      <c r="D223" s="386">
        <v>0</v>
      </c>
      <c r="E223" s="387">
        <v>0</v>
      </c>
      <c r="F223" s="388">
        <v>0</v>
      </c>
      <c r="G223" s="390">
        <v>0</v>
      </c>
      <c r="H223" s="388">
        <v>0</v>
      </c>
      <c r="I223" s="1083">
        <v>0</v>
      </c>
      <c r="J223" s="1"/>
    </row>
    <row r="224" spans="1:11" s="6" customFormat="1">
      <c r="A224" s="128" t="s">
        <v>393</v>
      </c>
      <c r="B224" s="384">
        <v>0</v>
      </c>
      <c r="C224" s="389">
        <v>0</v>
      </c>
      <c r="D224" s="386">
        <v>0</v>
      </c>
      <c r="E224" s="387">
        <v>0</v>
      </c>
      <c r="F224" s="388">
        <v>0</v>
      </c>
      <c r="G224" s="390">
        <v>0</v>
      </c>
      <c r="H224" s="388">
        <v>0</v>
      </c>
      <c r="I224" s="1083">
        <v>0</v>
      </c>
      <c r="J224" s="1"/>
    </row>
    <row r="225" spans="1:10" s="6" customFormat="1">
      <c r="A225" s="128" t="s">
        <v>397</v>
      </c>
      <c r="B225" s="384">
        <v>0</v>
      </c>
      <c r="C225" s="389">
        <v>0</v>
      </c>
      <c r="D225" s="386">
        <v>0</v>
      </c>
      <c r="E225" s="387">
        <v>0</v>
      </c>
      <c r="F225" s="388">
        <v>0</v>
      </c>
      <c r="G225" s="390">
        <v>0</v>
      </c>
      <c r="H225" s="388">
        <v>0</v>
      </c>
      <c r="I225" s="1083">
        <v>0</v>
      </c>
      <c r="J225" s="1"/>
    </row>
    <row r="226" spans="1:10" s="6" customFormat="1">
      <c r="A226" s="128" t="s">
        <v>399</v>
      </c>
      <c r="B226" s="384">
        <v>0</v>
      </c>
      <c r="C226" s="389">
        <v>0</v>
      </c>
      <c r="D226" s="386">
        <v>0</v>
      </c>
      <c r="E226" s="387">
        <v>0</v>
      </c>
      <c r="F226" s="388">
        <v>0</v>
      </c>
      <c r="G226" s="390">
        <v>0</v>
      </c>
      <c r="H226" s="388">
        <v>0</v>
      </c>
      <c r="I226" s="1083">
        <v>0</v>
      </c>
      <c r="J226" s="1"/>
    </row>
    <row r="227" spans="1:10" s="6" customFormat="1">
      <c r="A227" s="128" t="s">
        <v>400</v>
      </c>
      <c r="B227" s="384">
        <v>0</v>
      </c>
      <c r="C227" s="389">
        <v>0</v>
      </c>
      <c r="D227" s="386">
        <v>0</v>
      </c>
      <c r="E227" s="387">
        <v>0</v>
      </c>
      <c r="F227" s="388">
        <v>0</v>
      </c>
      <c r="G227" s="390">
        <v>0</v>
      </c>
      <c r="H227" s="388">
        <v>0</v>
      </c>
      <c r="I227" s="1083">
        <v>0</v>
      </c>
      <c r="J227" s="1"/>
    </row>
    <row r="228" spans="1:10" s="6" customFormat="1">
      <c r="A228" s="128" t="s">
        <v>401</v>
      </c>
      <c r="B228" s="384">
        <v>1</v>
      </c>
      <c r="C228" s="389">
        <v>0</v>
      </c>
      <c r="D228" s="386">
        <v>37</v>
      </c>
      <c r="E228" s="387">
        <v>0</v>
      </c>
      <c r="F228" s="388">
        <v>0</v>
      </c>
      <c r="G228" s="390">
        <v>0</v>
      </c>
      <c r="H228" s="388">
        <v>2</v>
      </c>
      <c r="I228" s="1083">
        <v>40</v>
      </c>
      <c r="J228" s="1"/>
    </row>
    <row r="229" spans="1:10" s="6" customFormat="1">
      <c r="A229" s="128" t="s">
        <v>402</v>
      </c>
      <c r="B229" s="384">
        <v>0</v>
      </c>
      <c r="C229" s="389">
        <v>0</v>
      </c>
      <c r="D229" s="386">
        <v>0</v>
      </c>
      <c r="E229" s="387">
        <v>0</v>
      </c>
      <c r="F229" s="388">
        <v>0</v>
      </c>
      <c r="G229" s="390">
        <v>0</v>
      </c>
      <c r="H229" s="388">
        <v>0</v>
      </c>
      <c r="I229" s="1083">
        <v>0</v>
      </c>
      <c r="J229" s="1"/>
    </row>
    <row r="230" spans="1:10" s="6" customFormat="1">
      <c r="A230" s="128" t="s">
        <v>403</v>
      </c>
      <c r="B230" s="384">
        <v>902</v>
      </c>
      <c r="C230" s="389">
        <v>28</v>
      </c>
      <c r="D230" s="386">
        <v>1284</v>
      </c>
      <c r="E230" s="387">
        <v>669</v>
      </c>
      <c r="F230" s="388">
        <v>262</v>
      </c>
      <c r="G230" s="390">
        <v>146</v>
      </c>
      <c r="H230" s="388">
        <v>25</v>
      </c>
      <c r="I230" s="1083">
        <v>3316</v>
      </c>
      <c r="J230" s="1"/>
    </row>
    <row r="231" spans="1:10" s="6" customFormat="1">
      <c r="A231" s="128" t="s">
        <v>404</v>
      </c>
      <c r="B231" s="384">
        <v>1</v>
      </c>
      <c r="C231" s="389">
        <v>0</v>
      </c>
      <c r="D231" s="386">
        <v>0</v>
      </c>
      <c r="E231" s="387">
        <v>0</v>
      </c>
      <c r="F231" s="388">
        <v>0</v>
      </c>
      <c r="G231" s="390">
        <v>0</v>
      </c>
      <c r="H231" s="388">
        <v>0</v>
      </c>
      <c r="I231" s="1083">
        <v>1</v>
      </c>
      <c r="J231" s="1"/>
    </row>
    <row r="232" spans="1:10" s="6" customFormat="1">
      <c r="A232" s="128" t="s">
        <v>405</v>
      </c>
      <c r="B232" s="384">
        <v>14</v>
      </c>
      <c r="C232" s="389">
        <v>0</v>
      </c>
      <c r="D232" s="386">
        <v>7</v>
      </c>
      <c r="E232" s="387">
        <v>4</v>
      </c>
      <c r="F232" s="388">
        <v>3</v>
      </c>
      <c r="G232" s="390">
        <v>0</v>
      </c>
      <c r="H232" s="388">
        <v>0</v>
      </c>
      <c r="I232" s="1083">
        <v>28</v>
      </c>
      <c r="J232" s="1"/>
    </row>
    <row r="233" spans="1:10" s="6" customFormat="1">
      <c r="A233" s="128" t="s">
        <v>406</v>
      </c>
      <c r="B233" s="384">
        <v>213</v>
      </c>
      <c r="C233" s="389">
        <v>1</v>
      </c>
      <c r="D233" s="386">
        <v>63</v>
      </c>
      <c r="E233" s="387">
        <v>197</v>
      </c>
      <c r="F233" s="388">
        <v>110</v>
      </c>
      <c r="G233" s="390">
        <v>27</v>
      </c>
      <c r="H233" s="388">
        <v>6</v>
      </c>
      <c r="I233" s="1083">
        <v>617</v>
      </c>
      <c r="J233" s="1"/>
    </row>
    <row r="234" spans="1:10" s="6" customFormat="1">
      <c r="A234" s="128" t="s">
        <v>407</v>
      </c>
      <c r="B234" s="384">
        <v>110</v>
      </c>
      <c r="C234" s="389">
        <v>0</v>
      </c>
      <c r="D234" s="386">
        <v>24</v>
      </c>
      <c r="E234" s="387">
        <v>182</v>
      </c>
      <c r="F234" s="388">
        <v>55</v>
      </c>
      <c r="G234" s="390">
        <v>24</v>
      </c>
      <c r="H234" s="388">
        <v>1</v>
      </c>
      <c r="I234" s="1083">
        <v>396</v>
      </c>
      <c r="J234" s="1"/>
    </row>
    <row r="235" spans="1:10" s="6" customFormat="1">
      <c r="A235" s="128" t="s">
        <v>409</v>
      </c>
      <c r="B235" s="384">
        <v>6</v>
      </c>
      <c r="C235" s="389">
        <v>0</v>
      </c>
      <c r="D235" s="386">
        <v>1</v>
      </c>
      <c r="E235" s="387">
        <v>0</v>
      </c>
      <c r="F235" s="388">
        <v>0</v>
      </c>
      <c r="G235" s="390">
        <v>1</v>
      </c>
      <c r="H235" s="388">
        <v>0</v>
      </c>
      <c r="I235" s="1083">
        <v>8</v>
      </c>
      <c r="J235" s="1"/>
    </row>
    <row r="236" spans="1:10" s="6" customFormat="1">
      <c r="A236" s="128" t="s">
        <v>247</v>
      </c>
      <c r="B236" s="384">
        <v>0</v>
      </c>
      <c r="C236" s="389">
        <v>0</v>
      </c>
      <c r="D236" s="386">
        <v>0</v>
      </c>
      <c r="E236" s="387">
        <v>0</v>
      </c>
      <c r="F236" s="388">
        <v>0</v>
      </c>
      <c r="G236" s="390">
        <v>0</v>
      </c>
      <c r="H236" s="388">
        <v>0</v>
      </c>
      <c r="I236" s="1083">
        <v>0</v>
      </c>
      <c r="J236" s="1"/>
    </row>
    <row r="237" spans="1:10" s="6" customFormat="1">
      <c r="A237" s="128" t="s">
        <v>257</v>
      </c>
      <c r="B237" s="384">
        <v>0</v>
      </c>
      <c r="C237" s="389">
        <v>0</v>
      </c>
      <c r="D237" s="386">
        <v>0</v>
      </c>
      <c r="E237" s="387">
        <v>0</v>
      </c>
      <c r="F237" s="388">
        <v>0</v>
      </c>
      <c r="G237" s="390">
        <v>0</v>
      </c>
      <c r="H237" s="388">
        <v>0</v>
      </c>
      <c r="I237" s="1083">
        <v>0</v>
      </c>
      <c r="J237" s="1"/>
    </row>
    <row r="238" spans="1:10" s="6" customFormat="1">
      <c r="A238" s="128" t="s">
        <v>432</v>
      </c>
      <c r="B238" s="384">
        <v>0</v>
      </c>
      <c r="C238" s="389">
        <v>0</v>
      </c>
      <c r="D238" s="386">
        <v>0</v>
      </c>
      <c r="E238" s="387">
        <v>0</v>
      </c>
      <c r="F238" s="388">
        <v>0</v>
      </c>
      <c r="G238" s="390">
        <v>0</v>
      </c>
      <c r="H238" s="388">
        <v>0</v>
      </c>
      <c r="I238" s="1083">
        <v>0</v>
      </c>
      <c r="J238" s="1"/>
    </row>
    <row r="239" spans="1:10" s="6" customFormat="1">
      <c r="A239" s="128" t="s">
        <v>410</v>
      </c>
      <c r="B239" s="384">
        <v>31</v>
      </c>
      <c r="C239" s="389">
        <v>0</v>
      </c>
      <c r="D239" s="386">
        <v>23</v>
      </c>
      <c r="E239" s="387">
        <v>42</v>
      </c>
      <c r="F239" s="388">
        <v>8</v>
      </c>
      <c r="G239" s="390">
        <v>2</v>
      </c>
      <c r="H239" s="388">
        <v>0</v>
      </c>
      <c r="I239" s="1083">
        <v>106</v>
      </c>
      <c r="J239" s="1"/>
    </row>
    <row r="240" spans="1:10" s="6" customFormat="1">
      <c r="A240" s="128" t="s">
        <v>413</v>
      </c>
      <c r="B240" s="384">
        <v>0</v>
      </c>
      <c r="C240" s="389">
        <v>0</v>
      </c>
      <c r="D240" s="386">
        <v>0</v>
      </c>
      <c r="E240" s="387">
        <v>0</v>
      </c>
      <c r="F240" s="388">
        <v>0</v>
      </c>
      <c r="G240" s="390">
        <v>0</v>
      </c>
      <c r="H240" s="388">
        <v>0</v>
      </c>
      <c r="I240" s="1083">
        <v>0</v>
      </c>
      <c r="J240" s="1"/>
    </row>
    <row r="241" spans="1:10" s="6" customFormat="1">
      <c r="A241" s="128" t="s">
        <v>412</v>
      </c>
      <c r="B241" s="384">
        <v>0</v>
      </c>
      <c r="C241" s="389">
        <v>0</v>
      </c>
      <c r="D241" s="386">
        <v>0</v>
      </c>
      <c r="E241" s="387">
        <v>0</v>
      </c>
      <c r="F241" s="388">
        <v>0</v>
      </c>
      <c r="G241" s="390">
        <v>0</v>
      </c>
      <c r="H241" s="388">
        <v>0</v>
      </c>
      <c r="I241" s="1083">
        <v>0</v>
      </c>
      <c r="J241" s="1"/>
    </row>
    <row r="242" spans="1:10" s="6" customFormat="1">
      <c r="A242" s="128" t="s">
        <v>416</v>
      </c>
      <c r="B242" s="384">
        <v>11</v>
      </c>
      <c r="C242" s="389">
        <v>0</v>
      </c>
      <c r="D242" s="386">
        <v>11</v>
      </c>
      <c r="E242" s="387">
        <v>0</v>
      </c>
      <c r="F242" s="388">
        <v>0</v>
      </c>
      <c r="G242" s="390">
        <v>0</v>
      </c>
      <c r="H242" s="388">
        <v>1</v>
      </c>
      <c r="I242" s="1083">
        <v>23</v>
      </c>
      <c r="J242" s="1"/>
    </row>
    <row r="243" spans="1:10" s="6" customFormat="1">
      <c r="A243" s="128" t="s">
        <v>417</v>
      </c>
      <c r="B243" s="384">
        <v>97</v>
      </c>
      <c r="C243" s="389">
        <v>2</v>
      </c>
      <c r="D243" s="386">
        <v>1071</v>
      </c>
      <c r="E243" s="387">
        <v>101</v>
      </c>
      <c r="F243" s="388">
        <v>149</v>
      </c>
      <c r="G243" s="390">
        <v>11</v>
      </c>
      <c r="H243" s="388">
        <v>33</v>
      </c>
      <c r="I243" s="1083">
        <v>1464</v>
      </c>
      <c r="J243" s="1"/>
    </row>
    <row r="244" spans="1:10" s="6" customFormat="1">
      <c r="A244" s="128" t="s">
        <v>418</v>
      </c>
      <c r="B244" s="384">
        <v>0</v>
      </c>
      <c r="C244" s="389">
        <v>0</v>
      </c>
      <c r="D244" s="386">
        <v>0</v>
      </c>
      <c r="E244" s="387">
        <v>0</v>
      </c>
      <c r="F244" s="388">
        <v>0</v>
      </c>
      <c r="G244" s="390">
        <v>0</v>
      </c>
      <c r="H244" s="388">
        <v>0</v>
      </c>
      <c r="I244" s="1083">
        <v>0</v>
      </c>
      <c r="J244" s="1"/>
    </row>
    <row r="245" spans="1:10" s="6" customFormat="1">
      <c r="A245" s="128" t="s">
        <v>420</v>
      </c>
      <c r="B245" s="384">
        <v>0</v>
      </c>
      <c r="C245" s="389">
        <v>0</v>
      </c>
      <c r="D245" s="386">
        <v>0</v>
      </c>
      <c r="E245" s="387">
        <v>0</v>
      </c>
      <c r="F245" s="388">
        <v>0</v>
      </c>
      <c r="G245" s="390">
        <v>0</v>
      </c>
      <c r="H245" s="388">
        <v>0</v>
      </c>
      <c r="I245" s="1083">
        <v>0</v>
      </c>
      <c r="J245" s="1"/>
    </row>
    <row r="246" spans="1:10" s="6" customFormat="1">
      <c r="A246" s="128" t="s">
        <v>421</v>
      </c>
      <c r="B246" s="384">
        <v>7</v>
      </c>
      <c r="C246" s="389">
        <v>0</v>
      </c>
      <c r="D246" s="386">
        <v>0</v>
      </c>
      <c r="E246" s="387">
        <v>8</v>
      </c>
      <c r="F246" s="388">
        <v>3</v>
      </c>
      <c r="G246" s="390">
        <v>0</v>
      </c>
      <c r="H246" s="388">
        <v>0</v>
      </c>
      <c r="I246" s="1083">
        <v>18</v>
      </c>
      <c r="J246" s="1"/>
    </row>
    <row r="247" spans="1:10" s="6" customFormat="1">
      <c r="A247" s="128" t="s">
        <v>422</v>
      </c>
      <c r="B247" s="384">
        <v>52</v>
      </c>
      <c r="C247" s="389">
        <v>2</v>
      </c>
      <c r="D247" s="386">
        <v>541</v>
      </c>
      <c r="E247" s="387">
        <v>137</v>
      </c>
      <c r="F247" s="388">
        <v>128</v>
      </c>
      <c r="G247" s="390">
        <v>16</v>
      </c>
      <c r="H247" s="388">
        <v>9</v>
      </c>
      <c r="I247" s="1083">
        <v>885</v>
      </c>
      <c r="J247" s="1"/>
    </row>
    <row r="248" spans="1:10" s="6" customFormat="1">
      <c r="A248" s="128" t="s">
        <v>423</v>
      </c>
      <c r="B248" s="384">
        <v>1</v>
      </c>
      <c r="C248" s="389">
        <v>0</v>
      </c>
      <c r="D248" s="386">
        <v>0</v>
      </c>
      <c r="E248" s="387">
        <v>2</v>
      </c>
      <c r="F248" s="388">
        <v>0</v>
      </c>
      <c r="G248" s="390">
        <v>0</v>
      </c>
      <c r="H248" s="388">
        <v>0</v>
      </c>
      <c r="I248" s="1083">
        <v>3</v>
      </c>
      <c r="J248" s="1"/>
    </row>
    <row r="249" spans="1:10" s="6" customFormat="1">
      <c r="A249" s="128" t="s">
        <v>191</v>
      </c>
      <c r="B249" s="384">
        <v>0</v>
      </c>
      <c r="C249" s="389">
        <v>0</v>
      </c>
      <c r="D249" s="386">
        <v>0</v>
      </c>
      <c r="E249" s="387">
        <v>0</v>
      </c>
      <c r="F249" s="388">
        <v>0</v>
      </c>
      <c r="G249" s="390">
        <v>0</v>
      </c>
      <c r="H249" s="388">
        <v>0</v>
      </c>
      <c r="I249" s="1083">
        <v>0</v>
      </c>
      <c r="J249" s="1"/>
    </row>
    <row r="250" spans="1:10" s="6" customFormat="1">
      <c r="A250" s="128" t="s">
        <v>294</v>
      </c>
      <c r="B250" s="384">
        <v>0</v>
      </c>
      <c r="C250" s="389">
        <v>0</v>
      </c>
      <c r="D250" s="386">
        <v>0</v>
      </c>
      <c r="E250" s="387">
        <v>0</v>
      </c>
      <c r="F250" s="388">
        <v>0</v>
      </c>
      <c r="G250" s="390">
        <v>0</v>
      </c>
      <c r="H250" s="388">
        <v>0</v>
      </c>
      <c r="I250" s="1083">
        <v>0</v>
      </c>
      <c r="J250" s="1"/>
    </row>
    <row r="251" spans="1:10" s="6" customFormat="1">
      <c r="A251" s="128" t="s">
        <v>349</v>
      </c>
      <c r="B251" s="384">
        <v>0</v>
      </c>
      <c r="C251" s="389">
        <v>0</v>
      </c>
      <c r="D251" s="386">
        <v>0</v>
      </c>
      <c r="E251" s="387">
        <v>0</v>
      </c>
      <c r="F251" s="388">
        <v>0</v>
      </c>
      <c r="G251" s="390">
        <v>0</v>
      </c>
      <c r="H251" s="388">
        <v>0</v>
      </c>
      <c r="I251" s="1083">
        <v>0</v>
      </c>
      <c r="J251" s="1"/>
    </row>
    <row r="252" spans="1:10" s="6" customFormat="1">
      <c r="A252" s="128" t="s">
        <v>425</v>
      </c>
      <c r="B252" s="384">
        <v>0</v>
      </c>
      <c r="C252" s="389">
        <v>0</v>
      </c>
      <c r="D252" s="386">
        <v>0</v>
      </c>
      <c r="E252" s="387">
        <v>0</v>
      </c>
      <c r="F252" s="388">
        <v>0</v>
      </c>
      <c r="G252" s="390">
        <v>0</v>
      </c>
      <c r="H252" s="388">
        <v>0</v>
      </c>
      <c r="I252" s="1083">
        <v>0</v>
      </c>
      <c r="J252" s="1"/>
    </row>
    <row r="253" spans="1:10" s="6" customFormat="1">
      <c r="A253" s="128" t="s">
        <v>373</v>
      </c>
      <c r="B253" s="384">
        <v>0</v>
      </c>
      <c r="C253" s="389">
        <v>0</v>
      </c>
      <c r="D253" s="386">
        <v>0</v>
      </c>
      <c r="E253" s="387">
        <v>0</v>
      </c>
      <c r="F253" s="388">
        <v>0</v>
      </c>
      <c r="G253" s="390">
        <v>0</v>
      </c>
      <c r="H253" s="388">
        <v>0</v>
      </c>
      <c r="I253" s="1083">
        <v>0</v>
      </c>
      <c r="J253" s="1"/>
    </row>
    <row r="254" spans="1:10" s="6" customFormat="1">
      <c r="A254" s="128" t="s">
        <v>427</v>
      </c>
      <c r="B254" s="1084">
        <v>14</v>
      </c>
      <c r="C254" s="1085">
        <v>0</v>
      </c>
      <c r="D254" s="1086">
        <v>0</v>
      </c>
      <c r="E254" s="1087">
        <v>0</v>
      </c>
      <c r="F254" s="1088">
        <v>0</v>
      </c>
      <c r="G254" s="1089">
        <v>0</v>
      </c>
      <c r="H254" s="1088">
        <v>0</v>
      </c>
      <c r="I254" s="1083">
        <v>14</v>
      </c>
      <c r="J254" s="1"/>
    </row>
    <row r="255" spans="1:10" s="6" customFormat="1">
      <c r="A255" s="128" t="s">
        <v>430</v>
      </c>
      <c r="B255" s="1084">
        <v>34</v>
      </c>
      <c r="C255" s="1085">
        <v>0</v>
      </c>
      <c r="D255" s="1086">
        <v>52</v>
      </c>
      <c r="E255" s="1087">
        <v>91</v>
      </c>
      <c r="F255" s="1088">
        <v>22</v>
      </c>
      <c r="G255" s="1089">
        <v>12</v>
      </c>
      <c r="H255" s="1088">
        <v>0</v>
      </c>
      <c r="I255" s="1083">
        <v>211</v>
      </c>
      <c r="J255" s="1"/>
    </row>
    <row r="256" spans="1:10" s="6" customFormat="1">
      <c r="A256" s="128" t="s">
        <v>433</v>
      </c>
      <c r="B256" s="1084">
        <v>12</v>
      </c>
      <c r="C256" s="1085">
        <v>0</v>
      </c>
      <c r="D256" s="1086">
        <v>2</v>
      </c>
      <c r="E256" s="1087">
        <v>16</v>
      </c>
      <c r="F256" s="1088">
        <v>1</v>
      </c>
      <c r="G256" s="1089">
        <v>2</v>
      </c>
      <c r="H256" s="1088">
        <v>0</v>
      </c>
      <c r="I256" s="1083">
        <v>33</v>
      </c>
      <c r="J256" s="1"/>
    </row>
    <row r="257" spans="1:11" s="6" customFormat="1">
      <c r="A257" s="128" t="s">
        <v>435</v>
      </c>
      <c r="B257" s="1084">
        <v>0</v>
      </c>
      <c r="C257" s="1085">
        <v>0</v>
      </c>
      <c r="D257" s="1086">
        <v>0</v>
      </c>
      <c r="E257" s="1087">
        <v>2</v>
      </c>
      <c r="F257" s="1088">
        <v>0</v>
      </c>
      <c r="G257" s="1089">
        <v>0</v>
      </c>
      <c r="H257" s="1088">
        <v>0</v>
      </c>
      <c r="I257" s="1083">
        <v>2</v>
      </c>
      <c r="J257" s="1"/>
    </row>
    <row r="258" spans="1:11" s="6" customFormat="1">
      <c r="A258" s="128" t="s">
        <v>266</v>
      </c>
      <c r="B258" s="1084">
        <v>68</v>
      </c>
      <c r="C258" s="1085">
        <v>0</v>
      </c>
      <c r="D258" s="1086">
        <v>119</v>
      </c>
      <c r="E258" s="1087">
        <v>33</v>
      </c>
      <c r="F258" s="1088">
        <v>35</v>
      </c>
      <c r="G258" s="1089">
        <v>1</v>
      </c>
      <c r="H258" s="1088">
        <v>1</v>
      </c>
      <c r="I258" s="1083">
        <v>257</v>
      </c>
      <c r="J258" s="1"/>
    </row>
    <row r="259" spans="1:11" s="6" customFormat="1">
      <c r="A259" s="128" t="s">
        <v>315</v>
      </c>
      <c r="B259" s="1084">
        <v>1</v>
      </c>
      <c r="C259" s="1085">
        <v>0</v>
      </c>
      <c r="D259" s="1086">
        <v>0</v>
      </c>
      <c r="E259" s="1087">
        <v>1</v>
      </c>
      <c r="F259" s="1088">
        <v>1</v>
      </c>
      <c r="G259" s="1089">
        <v>0</v>
      </c>
      <c r="H259" s="1088">
        <v>0</v>
      </c>
      <c r="I259" s="1083">
        <v>3</v>
      </c>
      <c r="J259" s="1"/>
    </row>
    <row r="260" spans="1:11" s="6" customFormat="1">
      <c r="A260" s="128" t="s">
        <v>79</v>
      </c>
      <c r="B260" s="391">
        <v>2</v>
      </c>
      <c r="C260" s="392">
        <v>0</v>
      </c>
      <c r="D260" s="393">
        <v>0</v>
      </c>
      <c r="E260" s="394">
        <v>3</v>
      </c>
      <c r="F260" s="395">
        <v>1</v>
      </c>
      <c r="G260" s="396">
        <v>0</v>
      </c>
      <c r="H260" s="395">
        <v>0</v>
      </c>
      <c r="I260" s="1090">
        <v>6</v>
      </c>
      <c r="J260" s="1"/>
    </row>
    <row r="261" spans="1:11" ht="13.5" thickBot="1">
      <c r="A261" s="59" t="s">
        <v>4</v>
      </c>
      <c r="B261" s="397">
        <v>12648</v>
      </c>
      <c r="C261" s="398">
        <v>291</v>
      </c>
      <c r="D261" s="399">
        <v>15853</v>
      </c>
      <c r="E261" s="400">
        <v>13093</v>
      </c>
      <c r="F261" s="305">
        <v>6291</v>
      </c>
      <c r="G261" s="401">
        <v>1693</v>
      </c>
      <c r="H261" s="305">
        <v>905</v>
      </c>
      <c r="I261" s="1091">
        <v>50774</v>
      </c>
      <c r="K261" s="6"/>
    </row>
    <row r="262" spans="1:11">
      <c r="K262" s="6"/>
    </row>
    <row r="263" spans="1:11" ht="30" customHeight="1">
      <c r="A263" s="1170" t="s">
        <v>2378</v>
      </c>
      <c r="B263" s="1170"/>
      <c r="C263" s="1170"/>
      <c r="D263" s="1170"/>
      <c r="E263" s="1170"/>
      <c r="F263" s="1170"/>
      <c r="G263" s="1170"/>
      <c r="H263" s="1170"/>
      <c r="I263" s="1170"/>
    </row>
    <row r="264" spans="1:11" ht="30" customHeight="1">
      <c r="A264" s="1170" t="s">
        <v>2379</v>
      </c>
      <c r="B264" s="1170"/>
      <c r="C264" s="1170"/>
      <c r="D264" s="1170"/>
      <c r="E264" s="1170"/>
      <c r="F264" s="1170"/>
      <c r="G264" s="1170"/>
      <c r="H264" s="1170"/>
      <c r="I264" s="1170"/>
      <c r="K264" s="6"/>
    </row>
    <row r="265" spans="1:11" ht="30" customHeight="1">
      <c r="A265" s="1170" t="s">
        <v>2380</v>
      </c>
      <c r="B265" s="1170"/>
      <c r="C265" s="1170"/>
      <c r="D265" s="1170"/>
      <c r="E265" s="1170"/>
      <c r="F265" s="1170"/>
      <c r="G265" s="1170"/>
      <c r="H265" s="1170"/>
      <c r="I265" s="1170"/>
      <c r="K265" s="6"/>
    </row>
    <row r="266" spans="1:11" ht="30" customHeight="1">
      <c r="A266" s="1170" t="s">
        <v>2381</v>
      </c>
      <c r="B266" s="1170"/>
      <c r="C266" s="1170"/>
      <c r="D266" s="1170"/>
      <c r="E266" s="1170"/>
      <c r="F266" s="1170"/>
      <c r="G266" s="1170"/>
      <c r="H266" s="1170"/>
      <c r="I266" s="1170"/>
      <c r="K266" s="6"/>
    </row>
    <row r="267" spans="1:11" ht="26.25" customHeight="1">
      <c r="A267" s="1287" t="s">
        <v>137</v>
      </c>
      <c r="B267" s="1287"/>
      <c r="C267" s="1287"/>
      <c r="D267" s="1287"/>
      <c r="E267" s="1287"/>
      <c r="F267" s="1287"/>
      <c r="G267" s="1287"/>
      <c r="H267" s="1287"/>
      <c r="I267" s="1287"/>
    </row>
    <row r="268" spans="1:11" ht="26.25" customHeight="1">
      <c r="A268" s="1150" t="s">
        <v>459</v>
      </c>
      <c r="B268" s="1150"/>
      <c r="C268" s="1150"/>
      <c r="D268" s="1150"/>
      <c r="E268" s="1150"/>
      <c r="F268" s="1150"/>
      <c r="G268" s="1150"/>
      <c r="H268" s="1150"/>
      <c r="I268" s="1150"/>
    </row>
  </sheetData>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3"/>
  <sheetViews>
    <sheetView workbookViewId="0">
      <selection sqref="A1:F1"/>
    </sheetView>
  </sheetViews>
  <sheetFormatPr defaultRowHeight="15"/>
  <cols>
    <col min="1" max="1" width="29" customWidth="1"/>
    <col min="2" max="6" width="15.7109375" customWidth="1"/>
    <col min="7" max="10" width="10.7109375" customWidth="1"/>
  </cols>
  <sheetData>
    <row r="1" spans="1:6" ht="18.75" customHeight="1" thickBot="1">
      <c r="A1" s="1288" t="s">
        <v>458</v>
      </c>
      <c r="B1" s="1180"/>
      <c r="C1" s="1180"/>
      <c r="D1" s="1180"/>
      <c r="E1" s="1180"/>
      <c r="F1" s="1182"/>
    </row>
    <row r="2" spans="1:6" ht="58.5" customHeight="1" thickBot="1">
      <c r="A2" s="275" t="s">
        <v>668</v>
      </c>
      <c r="B2" s="276" t="s">
        <v>0</v>
      </c>
      <c r="C2" s="276" t="s">
        <v>2</v>
      </c>
      <c r="D2" s="276" t="s">
        <v>1</v>
      </c>
      <c r="E2" s="276" t="s">
        <v>3</v>
      </c>
      <c r="F2" s="279" t="s">
        <v>4</v>
      </c>
    </row>
    <row r="3" spans="1:6">
      <c r="A3" s="277" t="s">
        <v>491</v>
      </c>
      <c r="B3" s="655">
        <v>0.13200000000000001</v>
      </c>
      <c r="C3" s="655">
        <v>0</v>
      </c>
      <c r="D3" s="655">
        <v>0.252</v>
      </c>
      <c r="E3" s="655">
        <v>5.1999999999999998E-2</v>
      </c>
      <c r="F3" s="656"/>
    </row>
    <row r="4" spans="1:6">
      <c r="A4" s="273" t="s">
        <v>492</v>
      </c>
      <c r="B4" s="1099">
        <v>0</v>
      </c>
      <c r="C4" s="272">
        <v>0.5</v>
      </c>
      <c r="D4" s="1099">
        <v>0</v>
      </c>
      <c r="E4" s="1099">
        <v>0</v>
      </c>
      <c r="F4" s="280">
        <v>0.5</v>
      </c>
    </row>
    <row r="5" spans="1:6">
      <c r="A5" s="224" t="s">
        <v>493</v>
      </c>
      <c r="B5" s="661">
        <v>0.03</v>
      </c>
      <c r="C5" s="1100">
        <v>0</v>
      </c>
      <c r="D5" s="1100">
        <v>0.24</v>
      </c>
      <c r="E5" s="1100">
        <v>0</v>
      </c>
      <c r="F5" s="662">
        <v>6.7799999999999999E-2</v>
      </c>
    </row>
    <row r="6" spans="1:6">
      <c r="A6" s="273" t="s">
        <v>494</v>
      </c>
      <c r="B6" s="663">
        <v>4.24E-2</v>
      </c>
      <c r="C6" s="657"/>
      <c r="D6" s="1101">
        <v>0.10299999999999999</v>
      </c>
      <c r="E6" s="663">
        <v>0.22500000000000001</v>
      </c>
      <c r="F6" s="664">
        <v>7.7399999999999997E-2</v>
      </c>
    </row>
    <row r="7" spans="1:6">
      <c r="A7" s="278" t="s">
        <v>496</v>
      </c>
      <c r="B7" s="1100">
        <v>0</v>
      </c>
      <c r="C7" s="1100">
        <v>0</v>
      </c>
      <c r="D7" s="1100">
        <v>0</v>
      </c>
      <c r="E7" s="1100">
        <v>0</v>
      </c>
      <c r="F7" s="658"/>
    </row>
    <row r="8" spans="1:6" ht="15" customHeight="1">
      <c r="A8" s="273" t="s">
        <v>497</v>
      </c>
      <c r="B8" s="659">
        <v>5.3368912608405601E-2</v>
      </c>
      <c r="C8" s="659">
        <v>0</v>
      </c>
      <c r="D8" s="659">
        <v>6.8578553615960103E-2</v>
      </c>
      <c r="E8" s="659">
        <v>0.24</v>
      </c>
      <c r="F8" s="660"/>
    </row>
    <row r="9" spans="1:6">
      <c r="A9" s="278" t="s">
        <v>498</v>
      </c>
      <c r="B9" s="661">
        <v>8.4699999999999998E-2</v>
      </c>
      <c r="C9" s="661">
        <v>0</v>
      </c>
      <c r="D9" s="661">
        <v>0.1205</v>
      </c>
      <c r="E9" s="661">
        <v>0</v>
      </c>
      <c r="F9" s="662"/>
    </row>
    <row r="10" spans="1:6">
      <c r="A10" s="274" t="s">
        <v>499</v>
      </c>
      <c r="B10" s="663">
        <v>0.113</v>
      </c>
      <c r="C10" s="663">
        <v>0.254</v>
      </c>
      <c r="D10" s="663">
        <v>0.161</v>
      </c>
      <c r="E10" s="663">
        <v>0.189</v>
      </c>
      <c r="F10" s="664"/>
    </row>
    <row r="11" spans="1:6">
      <c r="A11" s="278" t="s">
        <v>500</v>
      </c>
      <c r="B11" s="661">
        <v>7.0000000000000007E-2</v>
      </c>
      <c r="C11" s="661">
        <v>0.13300000000000001</v>
      </c>
      <c r="D11" s="661">
        <v>0.128</v>
      </c>
      <c r="E11" s="661">
        <v>0.14599999999999999</v>
      </c>
      <c r="F11" s="662"/>
    </row>
    <row r="12" spans="1:6">
      <c r="A12" s="274" t="s">
        <v>501</v>
      </c>
      <c r="B12" s="663">
        <v>3.9800000000000002E-2</v>
      </c>
      <c r="C12" s="663">
        <v>0</v>
      </c>
      <c r="D12" s="663">
        <v>5.1700000000000003E-2</v>
      </c>
      <c r="E12" s="663">
        <v>0.4</v>
      </c>
      <c r="F12" s="664"/>
    </row>
    <row r="13" spans="1:6">
      <c r="A13" s="278" t="s">
        <v>502</v>
      </c>
      <c r="B13" s="661">
        <v>0.12</v>
      </c>
      <c r="C13" s="661">
        <v>0.03</v>
      </c>
      <c r="D13" s="661">
        <v>0.18</v>
      </c>
      <c r="E13" s="661">
        <v>0.88</v>
      </c>
      <c r="F13" s="662"/>
    </row>
    <row r="14" spans="1:6">
      <c r="A14" s="274" t="s">
        <v>503</v>
      </c>
      <c r="B14" s="663">
        <v>0.15120274914089346</v>
      </c>
      <c r="C14" s="663">
        <v>0.29310344827586204</v>
      </c>
      <c r="D14" s="663">
        <v>0.16778523489932887</v>
      </c>
      <c r="E14" s="663">
        <v>0.11764705882352941</v>
      </c>
      <c r="F14" s="664"/>
    </row>
    <row r="15" spans="1:6">
      <c r="A15" s="281" t="s">
        <v>504</v>
      </c>
      <c r="B15" s="661">
        <v>8.0399999999999999E-2</v>
      </c>
      <c r="C15" s="661">
        <v>3.85E-2</v>
      </c>
      <c r="D15" s="661">
        <v>0.1429</v>
      </c>
      <c r="E15" s="661">
        <v>0</v>
      </c>
      <c r="F15" s="662">
        <v>9.6699999999999994E-2</v>
      </c>
    </row>
    <row r="16" spans="1:6">
      <c r="A16" s="282" t="s">
        <v>513</v>
      </c>
      <c r="B16" s="663">
        <v>0.03</v>
      </c>
      <c r="C16" s="663">
        <v>0.15</v>
      </c>
      <c r="D16" s="663">
        <v>0.06</v>
      </c>
      <c r="E16" s="663">
        <v>0.1</v>
      </c>
      <c r="F16" s="664"/>
    </row>
    <row r="17" spans="1:6">
      <c r="A17" s="281" t="s">
        <v>505</v>
      </c>
      <c r="B17" s="661"/>
      <c r="C17" s="661"/>
      <c r="D17" s="661"/>
      <c r="E17" s="661"/>
      <c r="F17" s="662">
        <v>6.5100000000000005E-2</v>
      </c>
    </row>
    <row r="18" spans="1:6">
      <c r="A18" s="282" t="s">
        <v>506</v>
      </c>
      <c r="B18" s="663">
        <v>0.137100994243851</v>
      </c>
      <c r="C18" s="663">
        <v>0.19398496240601501</v>
      </c>
      <c r="D18" s="663">
        <v>0.19361554476058301</v>
      </c>
      <c r="E18" s="663">
        <v>0.28823529411764698</v>
      </c>
      <c r="F18" s="664"/>
    </row>
    <row r="19" spans="1:6">
      <c r="A19" s="281" t="s">
        <v>507</v>
      </c>
      <c r="B19" s="661">
        <v>0.10248198558847077</v>
      </c>
      <c r="C19" s="661"/>
      <c r="D19" s="661">
        <v>9.662398137369034E-2</v>
      </c>
      <c r="E19" s="661">
        <v>0.189</v>
      </c>
      <c r="F19" s="662"/>
    </row>
    <row r="20" spans="1:6">
      <c r="A20" s="282" t="s">
        <v>508</v>
      </c>
      <c r="B20" s="663"/>
      <c r="C20" s="663">
        <v>0.45500000000000002</v>
      </c>
      <c r="D20" s="663"/>
      <c r="E20" s="663"/>
      <c r="F20" s="664"/>
    </row>
    <row r="21" spans="1:6">
      <c r="A21" s="281" t="s">
        <v>509</v>
      </c>
      <c r="B21" s="661">
        <v>1.968375E-2</v>
      </c>
      <c r="C21" s="661">
        <v>8.4073750000000003E-2</v>
      </c>
      <c r="D21" s="661"/>
      <c r="E21" s="661">
        <v>0.1623125</v>
      </c>
      <c r="F21" s="662">
        <v>8.8690000000000005E-2</v>
      </c>
    </row>
    <row r="22" spans="1:6">
      <c r="A22" s="282" t="s">
        <v>510</v>
      </c>
      <c r="B22" s="663">
        <v>9.9999999999999992E-2</v>
      </c>
      <c r="C22" s="663">
        <v>0</v>
      </c>
      <c r="D22" s="663">
        <v>0.2742857142857143</v>
      </c>
      <c r="E22" s="663">
        <v>0.19600000000000001</v>
      </c>
      <c r="F22" s="664"/>
    </row>
    <row r="23" spans="1:6">
      <c r="A23" s="281" t="s">
        <v>511</v>
      </c>
      <c r="B23" s="661">
        <v>2.81E-2</v>
      </c>
      <c r="C23" s="661">
        <v>0</v>
      </c>
      <c r="D23" s="661">
        <v>9.2100000000000001E-2</v>
      </c>
      <c r="E23" s="661">
        <v>8.5000000000000006E-2</v>
      </c>
      <c r="F23" s="662"/>
    </row>
    <row r="24" spans="1:6">
      <c r="A24" s="282" t="s">
        <v>512</v>
      </c>
      <c r="B24" s="663">
        <v>0.126</v>
      </c>
      <c r="C24" s="663">
        <v>0</v>
      </c>
      <c r="D24" s="663">
        <v>0</v>
      </c>
      <c r="E24" s="663">
        <v>0</v>
      </c>
      <c r="F24" s="664">
        <v>0.126</v>
      </c>
    </row>
    <row r="25" spans="1:6">
      <c r="A25" s="281" t="s">
        <v>514</v>
      </c>
      <c r="B25" s="661">
        <v>0.17499999999999999</v>
      </c>
      <c r="C25" s="661">
        <v>0</v>
      </c>
      <c r="D25" s="661">
        <v>0</v>
      </c>
      <c r="E25" s="661">
        <v>0</v>
      </c>
      <c r="F25" s="662">
        <v>0.17499999999999999</v>
      </c>
    </row>
    <row r="26" spans="1:6">
      <c r="A26" s="282" t="s">
        <v>515</v>
      </c>
      <c r="B26" s="663">
        <v>0</v>
      </c>
      <c r="C26" s="663">
        <v>0</v>
      </c>
      <c r="D26" s="663">
        <v>0</v>
      </c>
      <c r="E26" s="663">
        <v>0</v>
      </c>
      <c r="F26" s="664"/>
    </row>
    <row r="27" spans="1:6">
      <c r="A27" s="281" t="s">
        <v>516</v>
      </c>
      <c r="B27" s="661"/>
      <c r="C27" s="661"/>
      <c r="D27" s="661"/>
      <c r="E27" s="661"/>
      <c r="F27" s="662"/>
    </row>
    <row r="28" spans="1:6" ht="15.75" thickBot="1">
      <c r="A28" s="283" t="s">
        <v>517</v>
      </c>
      <c r="B28" s="665">
        <v>0.1037</v>
      </c>
      <c r="C28" s="665">
        <v>0.121</v>
      </c>
      <c r="D28" s="665">
        <v>0.17299999999999999</v>
      </c>
      <c r="E28" s="665">
        <v>0.24199999999999999</v>
      </c>
      <c r="F28" s="666"/>
    </row>
    <row r="63" spans="1:6">
      <c r="A63" s="1289" t="s">
        <v>172</v>
      </c>
      <c r="B63" s="1289"/>
      <c r="C63" s="1289"/>
      <c r="D63" s="1289"/>
      <c r="E63" s="1289"/>
      <c r="F63" s="1289"/>
    </row>
  </sheetData>
  <mergeCells count="2">
    <mergeCell ref="A1:F1"/>
    <mergeCell ref="A63:F63"/>
  </mergeCells>
  <pageMargins left="0.7" right="0.7" top="0.78740157499999996" bottom="0.78740157499999996" header="0.3" footer="0.3"/>
  <pageSetup paperSize="9" fitToHeight="0"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5"/>
  <sheetViews>
    <sheetView workbookViewId="0">
      <selection sqref="A1:C1"/>
    </sheetView>
  </sheetViews>
  <sheetFormatPr defaultColWidth="9.140625" defaultRowHeight="12.75"/>
  <cols>
    <col min="1" max="1" width="26.85546875" style="2" customWidth="1"/>
    <col min="2" max="2" width="15.28515625" style="1" customWidth="1"/>
    <col min="3" max="3" width="14.5703125" style="1" customWidth="1"/>
    <col min="4" max="16384" width="9.140625" style="1"/>
  </cols>
  <sheetData>
    <row r="1" spans="1:5" ht="42.75" customHeight="1">
      <c r="A1" s="1167" t="s">
        <v>444</v>
      </c>
      <c r="B1" s="1262"/>
      <c r="C1" s="1263"/>
      <c r="E1" s="61"/>
    </row>
    <row r="2" spans="1:5" s="5" customFormat="1" ht="38.25" customHeight="1">
      <c r="A2" s="15"/>
      <c r="B2" s="94" t="s">
        <v>127</v>
      </c>
      <c r="C2" s="373" t="s">
        <v>181</v>
      </c>
    </row>
    <row r="3" spans="1:5" ht="12.75" customHeight="1" thickBot="1">
      <c r="A3" s="19" t="s">
        <v>490</v>
      </c>
      <c r="B3" s="138">
        <v>878</v>
      </c>
      <c r="C3" s="139">
        <v>829</v>
      </c>
    </row>
    <row r="4" spans="1:5" ht="20.25" customHeight="1"/>
    <row r="5" spans="1:5" ht="66" customHeight="1">
      <c r="A5" s="1166" t="s">
        <v>158</v>
      </c>
      <c r="B5" s="1166"/>
      <c r="C5" s="1166"/>
    </row>
  </sheetData>
  <mergeCells count="2">
    <mergeCell ref="A1:C1"/>
    <mergeCell ref="A5:C5"/>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
  <sheetViews>
    <sheetView zoomScaleNormal="100" workbookViewId="0">
      <selection sqref="A1:G1"/>
    </sheetView>
  </sheetViews>
  <sheetFormatPr defaultColWidth="9.140625" defaultRowHeight="12.75"/>
  <cols>
    <col min="1" max="1" width="22.7109375" style="2" customWidth="1"/>
    <col min="2" max="2" width="19.140625" style="24" customWidth="1"/>
    <col min="3" max="3" width="22.28515625" style="24" customWidth="1"/>
    <col min="4" max="4" width="19.28515625" style="24" customWidth="1"/>
    <col min="5" max="6" width="25.140625" style="24" customWidth="1"/>
    <col min="7" max="7" width="19" style="1" customWidth="1"/>
    <col min="8" max="8" width="21.7109375" style="1" customWidth="1"/>
    <col min="9" max="9" width="19.5703125" style="1" customWidth="1"/>
    <col min="10" max="16384" width="9.140625" style="1"/>
  </cols>
  <sheetData>
    <row r="1" spans="1:13" ht="38.25" customHeight="1">
      <c r="A1" s="1290" t="s">
        <v>443</v>
      </c>
      <c r="B1" s="1291"/>
      <c r="C1" s="1291"/>
      <c r="D1" s="1291"/>
      <c r="E1" s="1291"/>
      <c r="F1" s="1291"/>
      <c r="G1" s="1292"/>
    </row>
    <row r="2" spans="1:13" s="5" customFormat="1" ht="30" customHeight="1">
      <c r="A2" s="1211"/>
      <c r="B2" s="1293" t="s">
        <v>130</v>
      </c>
      <c r="C2" s="1293"/>
      <c r="D2" s="1293"/>
      <c r="E2" s="1293" t="s">
        <v>131</v>
      </c>
      <c r="F2" s="1293"/>
      <c r="G2" s="1294"/>
      <c r="H2" s="1"/>
      <c r="I2" s="1"/>
      <c r="J2" s="1"/>
      <c r="K2" s="1"/>
      <c r="L2" s="1"/>
      <c r="M2" s="60"/>
    </row>
    <row r="3" spans="1:13" s="5" customFormat="1" ht="35.25" customHeight="1">
      <c r="A3" s="1212"/>
      <c r="B3" s="70" t="s">
        <v>128</v>
      </c>
      <c r="C3" s="70" t="s">
        <v>129</v>
      </c>
      <c r="D3" s="80" t="s">
        <v>183</v>
      </c>
      <c r="E3" s="70" t="s">
        <v>128</v>
      </c>
      <c r="F3" s="70" t="s">
        <v>129</v>
      </c>
      <c r="G3" s="71" t="s">
        <v>1695</v>
      </c>
      <c r="H3" s="1"/>
      <c r="I3" s="1"/>
      <c r="J3" s="1"/>
      <c r="K3" s="1"/>
      <c r="L3" s="1"/>
      <c r="M3" s="60"/>
    </row>
    <row r="4" spans="1:13">
      <c r="A4" s="21" t="s">
        <v>1694</v>
      </c>
      <c r="B4" s="669">
        <v>12133</v>
      </c>
      <c r="C4" s="669">
        <v>4369</v>
      </c>
      <c r="D4" s="669">
        <v>8431</v>
      </c>
      <c r="E4" s="669">
        <v>1986</v>
      </c>
      <c r="F4" s="669">
        <v>2547</v>
      </c>
      <c r="G4" s="670">
        <v>9501</v>
      </c>
    </row>
    <row r="5" spans="1:13" ht="13.5" thickBot="1">
      <c r="A5" s="91" t="s">
        <v>1693</v>
      </c>
      <c r="B5" s="671">
        <v>5291</v>
      </c>
      <c r="C5" s="671">
        <v>1432</v>
      </c>
      <c r="D5" s="671">
        <v>4512</v>
      </c>
      <c r="E5" s="671">
        <v>910</v>
      </c>
      <c r="F5" s="671">
        <v>801</v>
      </c>
      <c r="G5" s="672">
        <v>5357</v>
      </c>
    </row>
    <row r="6" spans="1:13">
      <c r="A6" s="667"/>
      <c r="B6" s="668"/>
      <c r="C6" s="668"/>
      <c r="D6" s="668"/>
      <c r="E6" s="668"/>
      <c r="F6" s="668"/>
      <c r="G6" s="668"/>
    </row>
    <row r="7" spans="1:13" ht="30" customHeight="1">
      <c r="A7" s="1150" t="s">
        <v>184</v>
      </c>
      <c r="B7" s="1150"/>
      <c r="C7" s="1150"/>
      <c r="D7" s="1150"/>
      <c r="E7" s="1150"/>
      <c r="F7" s="1150"/>
      <c r="G7" s="1150"/>
    </row>
    <row r="8" spans="1:13" ht="15" customHeight="1">
      <c r="A8" s="1166" t="s">
        <v>1691</v>
      </c>
      <c r="B8" s="1166"/>
      <c r="C8" s="1166"/>
      <c r="D8" s="1166"/>
      <c r="E8" s="1166"/>
      <c r="F8" s="1166"/>
      <c r="G8" s="1166"/>
    </row>
    <row r="9" spans="1:13">
      <c r="A9" s="1" t="s">
        <v>669</v>
      </c>
      <c r="B9" s="1"/>
      <c r="C9" s="1"/>
      <c r="D9" s="1"/>
      <c r="E9" s="1"/>
      <c r="F9" s="1"/>
    </row>
    <row r="10" spans="1:13">
      <c r="A10" s="1146" t="s">
        <v>1692</v>
      </c>
      <c r="B10" s="1146"/>
      <c r="C10" s="1146"/>
      <c r="D10" s="1146"/>
      <c r="E10" s="1146"/>
      <c r="F10" s="1146"/>
      <c r="G10" s="1146"/>
    </row>
  </sheetData>
  <mergeCells count="7">
    <mergeCell ref="A10:G10"/>
    <mergeCell ref="A7:G7"/>
    <mergeCell ref="A8:G8"/>
    <mergeCell ref="A1:G1"/>
    <mergeCell ref="B2:D2"/>
    <mergeCell ref="E2:G2"/>
    <mergeCell ref="A2:A3"/>
  </mergeCells>
  <pageMargins left="0.25" right="0.25" top="0.75" bottom="0.75" header="0.3" footer="0.3"/>
  <pageSetup paperSize="9" scale="93" orientation="landscape"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8"/>
  <sheetViews>
    <sheetView workbookViewId="0">
      <selection sqref="A1:C1"/>
    </sheetView>
  </sheetViews>
  <sheetFormatPr defaultColWidth="9.140625" defaultRowHeight="12.75"/>
  <cols>
    <col min="1" max="1" width="40.7109375" style="2" customWidth="1"/>
    <col min="2" max="2" width="18.5703125" style="24" customWidth="1"/>
    <col min="3" max="3" width="20.28515625" style="1" customWidth="1"/>
    <col min="4" max="16384" width="9.140625" style="1"/>
  </cols>
  <sheetData>
    <row r="1" spans="1:3" ht="55.5" customHeight="1">
      <c r="A1" s="1167" t="s">
        <v>2401</v>
      </c>
      <c r="B1" s="1168"/>
      <c r="C1" s="1169"/>
    </row>
    <row r="2" spans="1:3" s="5" customFormat="1" ht="38.25" customHeight="1">
      <c r="A2" s="15"/>
      <c r="B2" s="407" t="s">
        <v>1698</v>
      </c>
      <c r="C2" s="71" t="s">
        <v>1690</v>
      </c>
    </row>
    <row r="3" spans="1:3" ht="13.5" thickBot="1">
      <c r="A3" s="19" t="s">
        <v>1699</v>
      </c>
      <c r="B3" s="284">
        <v>1182</v>
      </c>
      <c r="C3" s="285">
        <v>75871</v>
      </c>
    </row>
    <row r="5" spans="1:3" ht="25.5" customHeight="1">
      <c r="A5" s="1184" t="s">
        <v>87</v>
      </c>
      <c r="B5" s="1184"/>
      <c r="C5" s="1184"/>
    </row>
    <row r="6" spans="1:3" ht="40.5" customHeight="1">
      <c r="A6" s="1166" t="s">
        <v>1696</v>
      </c>
      <c r="B6" s="1166"/>
      <c r="C6" s="1166"/>
    </row>
    <row r="7" spans="1:3" ht="15.75" customHeight="1">
      <c r="A7" s="1184" t="s">
        <v>1697</v>
      </c>
      <c r="B7" s="1184"/>
      <c r="C7" s="1184"/>
    </row>
    <row r="8" spans="1:3">
      <c r="A8" s="1184"/>
      <c r="B8" s="1184"/>
      <c r="C8" s="1184"/>
    </row>
  </sheetData>
  <mergeCells count="4">
    <mergeCell ref="A1:C1"/>
    <mergeCell ref="A5:C5"/>
    <mergeCell ref="A6:C6"/>
    <mergeCell ref="A7:C8"/>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8">
    <pageSetUpPr fitToPage="1"/>
  </sheetPr>
  <dimension ref="A1:K19"/>
  <sheetViews>
    <sheetView zoomScaleNormal="100" workbookViewId="0">
      <selection activeCell="A17" sqref="A17:E17"/>
    </sheetView>
  </sheetViews>
  <sheetFormatPr defaultColWidth="9.140625" defaultRowHeight="12.75"/>
  <cols>
    <col min="1" max="1" width="55.42578125" style="2" customWidth="1"/>
    <col min="2" max="2" width="17.140625" style="24" customWidth="1"/>
    <col min="3" max="4" width="18.42578125" style="1" customWidth="1"/>
    <col min="5" max="5" width="15.85546875" style="1" customWidth="1"/>
    <col min="6" max="6" width="10.28515625" style="1" customWidth="1"/>
    <col min="7" max="7" width="10.140625" style="1" customWidth="1"/>
    <col min="8" max="9" width="9.140625" style="1"/>
    <col min="10" max="10" width="13.140625" style="1" customWidth="1"/>
    <col min="11" max="11" width="15.7109375" style="1" customWidth="1"/>
    <col min="12" max="17" width="9.140625" style="1"/>
    <col min="18" max="18" width="12.7109375" style="1" customWidth="1"/>
    <col min="19" max="16384" width="9.140625" style="1"/>
  </cols>
  <sheetData>
    <row r="1" spans="1:11" ht="33.75" customHeight="1">
      <c r="A1" s="1141" t="s">
        <v>445</v>
      </c>
      <c r="B1" s="1129"/>
      <c r="C1" s="1129"/>
      <c r="D1" s="1129"/>
      <c r="E1" s="1130"/>
      <c r="G1" s="1297" t="s">
        <v>451</v>
      </c>
      <c r="H1" s="1298"/>
      <c r="I1" s="1298"/>
      <c r="J1" s="1298"/>
      <c r="K1" s="1298"/>
    </row>
    <row r="2" spans="1:11" ht="16.5" customHeight="1">
      <c r="A2" s="15" t="s">
        <v>490</v>
      </c>
      <c r="B2" s="1302"/>
      <c r="C2" s="1303"/>
      <c r="D2" s="1303"/>
      <c r="E2" s="1304"/>
      <c r="G2" s="1299" t="s">
        <v>455</v>
      </c>
      <c r="H2" s="1299"/>
      <c r="I2" s="1299"/>
      <c r="J2" s="133" t="s">
        <v>452</v>
      </c>
      <c r="K2" s="118" t="s">
        <v>453</v>
      </c>
    </row>
    <row r="3" spans="1:11" ht="18" customHeight="1">
      <c r="A3" s="120"/>
      <c r="B3" s="121" t="s">
        <v>99</v>
      </c>
      <c r="C3" s="121" t="s">
        <v>100</v>
      </c>
      <c r="D3" s="130" t="s">
        <v>446</v>
      </c>
      <c r="E3" s="37" t="s">
        <v>447</v>
      </c>
      <c r="G3" s="1299"/>
      <c r="H3" s="1299"/>
      <c r="I3" s="1299"/>
      <c r="J3" s="674">
        <f>SUM(D9:D11)</f>
        <v>13241</v>
      </c>
      <c r="K3" s="136">
        <f>SUM(E9:E11)</f>
        <v>842026651.83999991</v>
      </c>
    </row>
    <row r="4" spans="1:11" ht="16.5" customHeight="1">
      <c r="A4" s="17" t="s">
        <v>159</v>
      </c>
      <c r="B4" s="55"/>
      <c r="C4" s="55"/>
      <c r="D4" s="14">
        <v>33</v>
      </c>
      <c r="E4" s="132"/>
      <c r="G4" s="1299"/>
      <c r="H4" s="1299"/>
      <c r="I4" s="1299"/>
      <c r="J4" s="1300" t="s">
        <v>454</v>
      </c>
      <c r="K4" s="1300"/>
    </row>
    <row r="5" spans="1:11" ht="15.75" customHeight="1">
      <c r="A5" s="17" t="s">
        <v>160</v>
      </c>
      <c r="B5" s="7">
        <v>142</v>
      </c>
      <c r="C5" s="7">
        <v>69</v>
      </c>
      <c r="D5" s="14">
        <v>211</v>
      </c>
      <c r="E5" s="132"/>
      <c r="G5" s="1299"/>
      <c r="H5" s="1299"/>
      <c r="I5" s="1299"/>
      <c r="J5" s="1301">
        <f>K3/J3</f>
        <v>63592.376092440143</v>
      </c>
      <c r="K5" s="1301"/>
    </row>
    <row r="6" spans="1:11" ht="16.5" customHeight="1">
      <c r="A6" s="17" t="s">
        <v>161</v>
      </c>
      <c r="B6" s="7">
        <v>211</v>
      </c>
      <c r="C6" s="8">
        <v>52</v>
      </c>
      <c r="D6" s="14">
        <v>263</v>
      </c>
      <c r="E6" s="132"/>
    </row>
    <row r="7" spans="1:11" ht="17.25" customHeight="1">
      <c r="A7" s="17" t="s">
        <v>162</v>
      </c>
      <c r="B7" s="7">
        <v>300</v>
      </c>
      <c r="C7" s="7">
        <v>4</v>
      </c>
      <c r="D7" s="14">
        <v>304</v>
      </c>
      <c r="E7" s="132"/>
    </row>
    <row r="8" spans="1:11" ht="17.25" customHeight="1">
      <c r="A8" s="127" t="s">
        <v>449</v>
      </c>
      <c r="B8" s="95">
        <v>215</v>
      </c>
      <c r="C8" s="95">
        <v>24</v>
      </c>
      <c r="D8" s="14">
        <v>249</v>
      </c>
      <c r="E8" s="132"/>
    </row>
    <row r="9" spans="1:11" ht="17.25" customHeight="1">
      <c r="A9" s="18" t="s">
        <v>448</v>
      </c>
      <c r="B9" s="95">
        <v>60</v>
      </c>
      <c r="C9" s="95">
        <v>8</v>
      </c>
      <c r="D9" s="14">
        <v>70</v>
      </c>
      <c r="E9" s="134">
        <v>33995266.770000003</v>
      </c>
    </row>
    <row r="10" spans="1:11" ht="17.25" customHeight="1">
      <c r="A10" s="18" t="s">
        <v>450</v>
      </c>
      <c r="B10" s="55"/>
      <c r="C10" s="55"/>
      <c r="D10" s="131">
        <v>10715</v>
      </c>
      <c r="E10" s="134">
        <v>754829006.13999999</v>
      </c>
    </row>
    <row r="11" spans="1:11" ht="17.25" customHeight="1" thickBot="1">
      <c r="A11" s="129" t="s">
        <v>138</v>
      </c>
      <c r="B11" s="96"/>
      <c r="C11" s="96"/>
      <c r="D11" s="79">
        <v>2456</v>
      </c>
      <c r="E11" s="135">
        <v>53202378.93</v>
      </c>
    </row>
    <row r="12" spans="1:11" ht="17.25" customHeight="1">
      <c r="A12" s="67"/>
      <c r="B12" s="67"/>
      <c r="C12" s="67"/>
      <c r="D12" s="67"/>
      <c r="E12" s="67"/>
    </row>
    <row r="13" spans="1:11" ht="15.75" customHeight="1">
      <c r="A13" s="1296" t="s">
        <v>2436</v>
      </c>
      <c r="B13" s="1296"/>
      <c r="C13" s="1296"/>
      <c r="D13" s="1296"/>
      <c r="E13" s="1296"/>
      <c r="F13" s="46"/>
    </row>
    <row r="14" spans="1:11" ht="15" customHeight="1">
      <c r="A14" s="1184" t="s">
        <v>102</v>
      </c>
      <c r="B14" s="1184"/>
      <c r="C14" s="1184"/>
      <c r="D14" s="1184"/>
      <c r="E14" s="1184"/>
      <c r="F14" s="46"/>
    </row>
    <row r="15" spans="1:11" ht="30" customHeight="1">
      <c r="A15" s="1251" t="s">
        <v>2437</v>
      </c>
      <c r="B15" s="1251"/>
      <c r="C15" s="1251"/>
      <c r="D15" s="1251"/>
      <c r="E15" s="1251"/>
    </row>
    <row r="16" spans="1:11" ht="75" customHeight="1">
      <c r="A16" s="1305" t="s">
        <v>154</v>
      </c>
      <c r="B16" s="1305"/>
      <c r="C16" s="1305"/>
      <c r="D16" s="1305"/>
      <c r="E16" s="1305"/>
      <c r="F16" s="122"/>
      <c r="G16" s="122"/>
    </row>
    <row r="17" spans="1:7" ht="75" customHeight="1">
      <c r="A17" s="1295" t="s">
        <v>153</v>
      </c>
      <c r="B17" s="1295"/>
      <c r="C17" s="1295"/>
      <c r="D17" s="1295"/>
      <c r="E17" s="1295"/>
      <c r="F17" s="123"/>
      <c r="G17" s="123"/>
    </row>
    <row r="18" spans="1:7" ht="75" customHeight="1">
      <c r="A18" s="1295" t="s">
        <v>152</v>
      </c>
      <c r="B18" s="1295"/>
      <c r="C18" s="1295"/>
      <c r="D18" s="1295"/>
      <c r="E18" s="1295"/>
      <c r="F18" s="123"/>
      <c r="G18" s="123"/>
    </row>
    <row r="19" spans="1:7" ht="60" customHeight="1">
      <c r="A19" s="1295" t="s">
        <v>151</v>
      </c>
      <c r="B19" s="1295"/>
      <c r="C19" s="1295"/>
      <c r="D19" s="1295"/>
      <c r="E19" s="1295"/>
      <c r="F19" s="123"/>
      <c r="G19" s="123"/>
    </row>
  </sheetData>
  <mergeCells count="13">
    <mergeCell ref="A19:E19"/>
    <mergeCell ref="A14:E14"/>
    <mergeCell ref="A13:E13"/>
    <mergeCell ref="G1:K1"/>
    <mergeCell ref="G2:I5"/>
    <mergeCell ref="J4:K4"/>
    <mergeCell ref="J5:K5"/>
    <mergeCell ref="A18:E18"/>
    <mergeCell ref="A1:E1"/>
    <mergeCell ref="B2:E2"/>
    <mergeCell ref="A15:E15"/>
    <mergeCell ref="A16:E16"/>
    <mergeCell ref="A17:E17"/>
  </mergeCells>
  <pageMargins left="0.7" right="0.7" top="0.75" bottom="0.75" header="0.3" footer="0.3"/>
  <pageSetup paperSize="9" scale="68" fitToHeight="0" orientation="landscape" r:id="rId1"/>
  <ignoredErrors>
    <ignoredError sqref="J3" formulaRange="1"/>
  </ignoredErrors>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zoomScaleNormal="100" workbookViewId="0">
      <selection sqref="A1:B1"/>
    </sheetView>
  </sheetViews>
  <sheetFormatPr defaultColWidth="9.140625" defaultRowHeight="12.75"/>
  <cols>
    <col min="1" max="1" width="22.85546875" style="2" bestFit="1" customWidth="1"/>
    <col min="2" max="2" width="15.7109375" style="3" customWidth="1"/>
    <col min="3" max="3" width="12.5703125" style="1" customWidth="1"/>
    <col min="4" max="14" width="9.140625" style="1"/>
    <col min="15" max="15" width="13.5703125" style="1" customWidth="1"/>
    <col min="16" max="16384" width="9.140625" style="1"/>
  </cols>
  <sheetData>
    <row r="1" spans="1:2" ht="45.75" customHeight="1">
      <c r="A1" s="1128" t="s">
        <v>461</v>
      </c>
      <c r="B1" s="1143"/>
    </row>
    <row r="2" spans="1:2" s="5" customFormat="1" ht="38.25" customHeight="1">
      <c r="A2" s="15" t="s">
        <v>490</v>
      </c>
      <c r="B2" s="71" t="s">
        <v>47</v>
      </c>
    </row>
    <row r="3" spans="1:2" ht="25.5">
      <c r="A3" s="17" t="s">
        <v>50</v>
      </c>
      <c r="B3" s="286">
        <v>64158</v>
      </c>
    </row>
    <row r="4" spans="1:2" ht="25.5" customHeight="1">
      <c r="A4" s="17" t="s">
        <v>51</v>
      </c>
      <c r="B4" s="286">
        <v>581</v>
      </c>
    </row>
    <row r="5" spans="1:2" ht="38.25">
      <c r="A5" s="108" t="s">
        <v>1701</v>
      </c>
      <c r="B5" s="286">
        <v>67817</v>
      </c>
    </row>
    <row r="6" spans="1:2" ht="38.25">
      <c r="A6" s="108" t="s">
        <v>1702</v>
      </c>
      <c r="B6" s="286">
        <v>62328</v>
      </c>
    </row>
    <row r="7" spans="1:2" s="4" customFormat="1">
      <c r="A7" s="49" t="s">
        <v>1703</v>
      </c>
      <c r="B7" s="286">
        <v>16309006</v>
      </c>
    </row>
    <row r="8" spans="1:2" ht="38.25">
      <c r="A8" s="17" t="s">
        <v>1704</v>
      </c>
      <c r="B8" s="286">
        <v>6465472</v>
      </c>
    </row>
    <row r="9" spans="1:2" s="2" customFormat="1" ht="51">
      <c r="A9" s="17" t="s">
        <v>1705</v>
      </c>
      <c r="B9" s="287">
        <v>1557761</v>
      </c>
    </row>
    <row r="10" spans="1:2" ht="39" thickBot="1">
      <c r="A10" s="129" t="s">
        <v>1700</v>
      </c>
      <c r="B10" s="288">
        <v>1558788</v>
      </c>
    </row>
    <row r="12" spans="1:2" ht="15.75">
      <c r="A12" s="35"/>
    </row>
    <row r="13" spans="1:2" ht="15.75">
      <c r="A13" s="35"/>
    </row>
  </sheetData>
  <mergeCells count="1">
    <mergeCell ref="A1:B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workbookViewId="0">
      <selection sqref="A1:K1"/>
    </sheetView>
  </sheetViews>
  <sheetFormatPr defaultColWidth="9.140625" defaultRowHeight="12.75"/>
  <cols>
    <col min="1" max="1" width="32.14062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c r="A1" s="1119" t="s">
        <v>436</v>
      </c>
      <c r="B1" s="1120"/>
      <c r="C1" s="1120"/>
      <c r="D1" s="1120"/>
      <c r="E1" s="1120"/>
      <c r="F1" s="1120"/>
      <c r="G1" s="1120"/>
      <c r="H1" s="1120"/>
      <c r="I1" s="1120"/>
      <c r="J1" s="1121"/>
      <c r="K1" s="1122"/>
    </row>
    <row r="2" spans="1:16" s="5" customFormat="1" ht="38.25" customHeight="1">
      <c r="A2" s="15" t="s">
        <v>490</v>
      </c>
      <c r="B2" s="8"/>
      <c r="C2" s="1127" t="s">
        <v>0</v>
      </c>
      <c r="D2" s="1127"/>
      <c r="E2" s="1127" t="s">
        <v>2</v>
      </c>
      <c r="F2" s="1127"/>
      <c r="G2" s="1127" t="s">
        <v>1</v>
      </c>
      <c r="H2" s="1127"/>
      <c r="I2" s="1125" t="s">
        <v>3</v>
      </c>
      <c r="J2" s="1126"/>
      <c r="K2" s="28" t="s">
        <v>4</v>
      </c>
    </row>
    <row r="3" spans="1:16" s="5" customFormat="1" ht="13.5" customHeight="1" thickBot="1">
      <c r="A3" s="26"/>
      <c r="B3" s="30"/>
      <c r="C3" s="31" t="s">
        <v>23</v>
      </c>
      <c r="D3" s="31" t="s">
        <v>24</v>
      </c>
      <c r="E3" s="31" t="s">
        <v>23</v>
      </c>
      <c r="F3" s="31" t="s">
        <v>24</v>
      </c>
      <c r="G3" s="31" t="s">
        <v>23</v>
      </c>
      <c r="H3" s="31" t="s">
        <v>24</v>
      </c>
      <c r="I3" s="81" t="s">
        <v>23</v>
      </c>
      <c r="J3" s="81" t="s">
        <v>24</v>
      </c>
      <c r="K3" s="25"/>
    </row>
    <row r="4" spans="1:16" s="6" customFormat="1">
      <c r="A4" s="77" t="s">
        <v>490</v>
      </c>
      <c r="B4" s="29"/>
      <c r="C4" s="1112"/>
      <c r="D4" s="1113"/>
      <c r="E4" s="1113"/>
      <c r="F4" s="1113"/>
      <c r="G4" s="1113"/>
      <c r="H4" s="1113"/>
      <c r="I4" s="1113"/>
      <c r="J4" s="1113"/>
      <c r="K4" s="1114"/>
    </row>
    <row r="5" spans="1:16" s="2" customFormat="1" ht="25.5">
      <c r="A5" s="16" t="s">
        <v>10</v>
      </c>
      <c r="B5" s="13" t="s">
        <v>9</v>
      </c>
      <c r="C5" s="1115"/>
      <c r="D5" s="1116"/>
      <c r="E5" s="1116"/>
      <c r="F5" s="1116"/>
      <c r="G5" s="1116"/>
      <c r="H5" s="1116"/>
      <c r="I5" s="1116"/>
      <c r="J5" s="1116"/>
      <c r="K5" s="1117"/>
    </row>
    <row r="6" spans="1:16" ht="12.75" customHeight="1">
      <c r="A6" s="17" t="s">
        <v>5</v>
      </c>
      <c r="B6" s="10" t="s">
        <v>8</v>
      </c>
      <c r="C6" s="150">
        <v>17</v>
      </c>
      <c r="D6" s="150">
        <v>6</v>
      </c>
      <c r="E6" s="150">
        <v>0</v>
      </c>
      <c r="F6" s="150">
        <v>0</v>
      </c>
      <c r="G6" s="150">
        <v>30</v>
      </c>
      <c r="H6" s="150">
        <v>4</v>
      </c>
      <c r="I6" s="151">
        <v>56</v>
      </c>
      <c r="J6" s="152">
        <v>56</v>
      </c>
      <c r="K6" s="153">
        <v>169</v>
      </c>
    </row>
    <row r="7" spans="1:16" ht="12.75" customHeight="1">
      <c r="A7" s="17" t="s">
        <v>11</v>
      </c>
      <c r="B7" s="11" t="s">
        <v>6</v>
      </c>
      <c r="C7" s="150">
        <v>41</v>
      </c>
      <c r="D7" s="150">
        <v>19</v>
      </c>
      <c r="E7" s="150">
        <v>1</v>
      </c>
      <c r="F7" s="150">
        <v>0</v>
      </c>
      <c r="G7" s="150">
        <v>67</v>
      </c>
      <c r="H7" s="150">
        <v>24</v>
      </c>
      <c r="I7" s="151">
        <v>75</v>
      </c>
      <c r="J7" s="152">
        <v>71</v>
      </c>
      <c r="K7" s="153">
        <v>298</v>
      </c>
    </row>
    <row r="8" spans="1:16">
      <c r="A8" s="17" t="s">
        <v>12</v>
      </c>
      <c r="B8" s="11">
        <v>41.43</v>
      </c>
      <c r="C8" s="150">
        <v>8</v>
      </c>
      <c r="D8" s="150">
        <v>2</v>
      </c>
      <c r="E8" s="150">
        <v>2</v>
      </c>
      <c r="F8" s="150">
        <v>0</v>
      </c>
      <c r="G8" s="150">
        <v>13</v>
      </c>
      <c r="H8" s="150">
        <v>3</v>
      </c>
      <c r="I8" s="151">
        <v>13</v>
      </c>
      <c r="J8" s="152">
        <v>13</v>
      </c>
      <c r="K8" s="153">
        <v>54</v>
      </c>
    </row>
    <row r="9" spans="1:16">
      <c r="A9" s="17" t="s">
        <v>13</v>
      </c>
      <c r="B9" s="11" t="s">
        <v>7</v>
      </c>
      <c r="C9" s="150">
        <v>6</v>
      </c>
      <c r="D9" s="150">
        <v>4</v>
      </c>
      <c r="E9" s="150">
        <v>15</v>
      </c>
      <c r="F9" s="150">
        <v>1</v>
      </c>
      <c r="G9" s="150">
        <v>2</v>
      </c>
      <c r="H9" s="150">
        <v>1</v>
      </c>
      <c r="I9" s="151">
        <v>37</v>
      </c>
      <c r="J9" s="152">
        <v>33</v>
      </c>
      <c r="K9" s="153">
        <v>99</v>
      </c>
    </row>
    <row r="10" spans="1:16">
      <c r="A10" s="17" t="s">
        <v>14</v>
      </c>
      <c r="B10" s="11" t="s">
        <v>20</v>
      </c>
      <c r="C10" s="150">
        <v>9</v>
      </c>
      <c r="D10" s="150">
        <v>1</v>
      </c>
      <c r="E10" s="150">
        <v>0</v>
      </c>
      <c r="F10" s="150">
        <v>0</v>
      </c>
      <c r="G10" s="150">
        <v>21</v>
      </c>
      <c r="H10" s="150">
        <v>5</v>
      </c>
      <c r="I10" s="151">
        <v>35</v>
      </c>
      <c r="J10" s="152">
        <v>33</v>
      </c>
      <c r="K10" s="153">
        <v>104</v>
      </c>
    </row>
    <row r="11" spans="1:16" ht="12.75" customHeight="1">
      <c r="A11" s="17" t="s">
        <v>15</v>
      </c>
      <c r="B11" s="11">
        <v>62.65</v>
      </c>
      <c r="C11" s="150">
        <v>31</v>
      </c>
      <c r="D11" s="150">
        <v>6</v>
      </c>
      <c r="E11" s="150">
        <v>4</v>
      </c>
      <c r="F11" s="150">
        <v>3</v>
      </c>
      <c r="G11" s="150">
        <v>37</v>
      </c>
      <c r="H11" s="150">
        <v>6</v>
      </c>
      <c r="I11" s="151">
        <v>33</v>
      </c>
      <c r="J11" s="152">
        <v>32</v>
      </c>
      <c r="K11" s="153">
        <v>152</v>
      </c>
      <c r="M11" s="43"/>
      <c r="N11" s="43"/>
      <c r="O11" s="43"/>
      <c r="P11" s="43"/>
    </row>
    <row r="12" spans="1:16" ht="15">
      <c r="A12" s="17" t="s">
        <v>16</v>
      </c>
      <c r="B12" s="11">
        <v>68</v>
      </c>
      <c r="C12" s="150">
        <v>0</v>
      </c>
      <c r="D12" s="150">
        <v>0</v>
      </c>
      <c r="E12" s="150">
        <v>0</v>
      </c>
      <c r="F12" s="150">
        <v>0</v>
      </c>
      <c r="G12" s="150">
        <v>1</v>
      </c>
      <c r="H12" s="150">
        <v>0</v>
      </c>
      <c r="I12" s="151">
        <v>2</v>
      </c>
      <c r="J12" s="152">
        <v>3</v>
      </c>
      <c r="K12" s="153">
        <v>6</v>
      </c>
      <c r="M12" s="43"/>
      <c r="N12" s="43"/>
      <c r="O12" s="43"/>
      <c r="P12" s="43"/>
    </row>
    <row r="13" spans="1:16">
      <c r="A13" s="17" t="s">
        <v>17</v>
      </c>
      <c r="B13" s="11">
        <v>74.75</v>
      </c>
      <c r="C13" s="150">
        <v>11</v>
      </c>
      <c r="D13" s="150">
        <v>8</v>
      </c>
      <c r="E13" s="150">
        <v>1</v>
      </c>
      <c r="F13" s="150">
        <v>1</v>
      </c>
      <c r="G13" s="150">
        <v>18</v>
      </c>
      <c r="H13" s="150">
        <v>11</v>
      </c>
      <c r="I13" s="151">
        <v>12</v>
      </c>
      <c r="J13" s="152">
        <v>15</v>
      </c>
      <c r="K13" s="153">
        <v>77</v>
      </c>
    </row>
    <row r="14" spans="1:16">
      <c r="A14" s="17" t="s">
        <v>18</v>
      </c>
      <c r="B14" s="11">
        <v>77</v>
      </c>
      <c r="C14" s="150">
        <v>0</v>
      </c>
      <c r="D14" s="150">
        <v>0</v>
      </c>
      <c r="E14" s="150">
        <v>0</v>
      </c>
      <c r="F14" s="150">
        <v>0</v>
      </c>
      <c r="G14" s="150">
        <v>0</v>
      </c>
      <c r="H14" s="150">
        <v>0</v>
      </c>
      <c r="I14" s="151">
        <v>3</v>
      </c>
      <c r="J14" s="152">
        <v>3</v>
      </c>
      <c r="K14" s="153">
        <v>6</v>
      </c>
    </row>
    <row r="15" spans="1:16" ht="13.5" thickBot="1">
      <c r="A15" s="17" t="s">
        <v>19</v>
      </c>
      <c r="B15" s="11">
        <v>81.819999999999993</v>
      </c>
      <c r="C15" s="150">
        <v>6</v>
      </c>
      <c r="D15" s="150">
        <v>0</v>
      </c>
      <c r="E15" s="150">
        <v>1</v>
      </c>
      <c r="F15" s="150">
        <v>0</v>
      </c>
      <c r="G15" s="150">
        <v>13</v>
      </c>
      <c r="H15" s="150">
        <v>0</v>
      </c>
      <c r="I15" s="151">
        <v>10</v>
      </c>
      <c r="J15" s="152">
        <v>9</v>
      </c>
      <c r="K15" s="153">
        <v>39</v>
      </c>
    </row>
    <row r="16" spans="1:16" ht="13.5" thickBot="1">
      <c r="A16" s="72" t="s">
        <v>110</v>
      </c>
      <c r="B16" s="101" t="s">
        <v>109</v>
      </c>
      <c r="C16" s="154">
        <v>129</v>
      </c>
      <c r="D16" s="154">
        <v>46</v>
      </c>
      <c r="E16" s="154">
        <v>24</v>
      </c>
      <c r="F16" s="154">
        <v>5</v>
      </c>
      <c r="G16" s="154">
        <v>202</v>
      </c>
      <c r="H16" s="154">
        <v>54</v>
      </c>
      <c r="I16" s="154">
        <v>276</v>
      </c>
      <c r="J16" s="154">
        <v>268</v>
      </c>
      <c r="K16" s="155">
        <v>1004</v>
      </c>
    </row>
    <row r="18" spans="1:2">
      <c r="A18" s="4" t="s">
        <v>167</v>
      </c>
    </row>
    <row r="19" spans="1:2">
      <c r="A19" s="2" t="s">
        <v>21</v>
      </c>
      <c r="B19" s="4" t="s">
        <v>22</v>
      </c>
    </row>
  </sheetData>
  <mergeCells count="7">
    <mergeCell ref="C4:K4"/>
    <mergeCell ref="C5:K5"/>
    <mergeCell ref="A1:K1"/>
    <mergeCell ref="C2:D2"/>
    <mergeCell ref="E2:F2"/>
    <mergeCell ref="G2:H2"/>
    <mergeCell ref="I2:J2"/>
  </mergeCells>
  <pageMargins left="0.7" right="0.7" top="0.75" bottom="0.75" header="0.3" footer="0.3"/>
  <pageSetup paperSize="9" fitToHeight="0"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9"/>
  <dimension ref="A1:B16"/>
  <sheetViews>
    <sheetView zoomScaleNormal="100" workbookViewId="0">
      <selection sqref="A1:B1"/>
    </sheetView>
  </sheetViews>
  <sheetFormatPr defaultColWidth="9.140625" defaultRowHeight="12.75"/>
  <cols>
    <col min="1" max="1" width="40.42578125" style="2" customWidth="1"/>
    <col min="2" max="2" width="14.5703125" style="1" customWidth="1"/>
    <col min="3" max="3" width="43.140625" style="1" customWidth="1"/>
    <col min="4" max="4" width="12.85546875" style="1" customWidth="1"/>
    <col min="5" max="16384" width="9.140625" style="1"/>
  </cols>
  <sheetData>
    <row r="1" spans="1:2" ht="51" customHeight="1">
      <c r="A1" s="1128" t="s">
        <v>460</v>
      </c>
      <c r="B1" s="1130"/>
    </row>
    <row r="2" spans="1:2" s="5" customFormat="1" ht="38.25" customHeight="1">
      <c r="A2" s="15" t="s">
        <v>25</v>
      </c>
      <c r="B2" s="22" t="s">
        <v>47</v>
      </c>
    </row>
    <row r="3" spans="1:2" s="6" customFormat="1" ht="12.75" customHeight="1">
      <c r="A3" s="23" t="s">
        <v>52</v>
      </c>
      <c r="B3" s="289">
        <v>224584</v>
      </c>
    </row>
    <row r="4" spans="1:2" s="6" customFormat="1" ht="12.75" customHeight="1">
      <c r="A4" s="23" t="s">
        <v>1706</v>
      </c>
      <c r="B4" s="289">
        <v>221194</v>
      </c>
    </row>
    <row r="5" spans="1:2" s="6" customFormat="1">
      <c r="A5" s="23" t="s">
        <v>1707</v>
      </c>
      <c r="B5" s="289">
        <v>1955</v>
      </c>
    </row>
    <row r="6" spans="1:2" s="6" customFormat="1">
      <c r="A6" s="23" t="s">
        <v>53</v>
      </c>
      <c r="B6" s="289">
        <v>11949813</v>
      </c>
    </row>
    <row r="7" spans="1:2" s="6" customFormat="1">
      <c r="A7" s="23" t="s">
        <v>1711</v>
      </c>
      <c r="B7" s="289">
        <v>5070265</v>
      </c>
    </row>
    <row r="8" spans="1:2">
      <c r="A8" s="23" t="s">
        <v>1712</v>
      </c>
      <c r="B8" s="289">
        <v>28099</v>
      </c>
    </row>
    <row r="9" spans="1:2" ht="30" customHeight="1">
      <c r="A9" s="47" t="s">
        <v>1708</v>
      </c>
      <c r="B9" s="290">
        <v>10125</v>
      </c>
    </row>
    <row r="10" spans="1:2" ht="14.45" customHeight="1">
      <c r="A10" s="47" t="s">
        <v>1709</v>
      </c>
      <c r="B10" s="290">
        <v>1521</v>
      </c>
    </row>
    <row r="11" spans="1:2" ht="15" customHeight="1" thickBot="1">
      <c r="A11" s="88" t="s">
        <v>156</v>
      </c>
      <c r="B11" s="291">
        <v>1632</v>
      </c>
    </row>
    <row r="12" spans="1:2" ht="15" customHeight="1">
      <c r="A12" s="403"/>
      <c r="B12" s="403"/>
    </row>
    <row r="13" spans="1:2" ht="56.1" customHeight="1">
      <c r="A13" s="1166" t="s">
        <v>85</v>
      </c>
      <c r="B13" s="1166"/>
    </row>
    <row r="14" spans="1:2" ht="56.45" customHeight="1">
      <c r="A14" s="1166" t="s">
        <v>157</v>
      </c>
      <c r="B14" s="1166"/>
    </row>
    <row r="16" spans="1:2" ht="42" customHeight="1">
      <c r="A16" s="1287" t="s">
        <v>1710</v>
      </c>
      <c r="B16" s="1287"/>
    </row>
  </sheetData>
  <mergeCells count="4">
    <mergeCell ref="A16:B16"/>
    <mergeCell ref="A1:B1"/>
    <mergeCell ref="A13:B13"/>
    <mergeCell ref="A14:B14"/>
  </mergeCells>
  <pageMargins left="0.7" right="0.7" top="0.75" bottom="0.75" header="0.3" footer="0.3"/>
  <pageSetup paperSize="9" orientation="landscape"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0"/>
  <sheetViews>
    <sheetView topLeftCell="A280" zoomScaleNormal="100" workbookViewId="0">
      <selection activeCell="E292" sqref="E292"/>
    </sheetView>
  </sheetViews>
  <sheetFormatPr defaultRowHeight="15"/>
  <cols>
    <col min="1" max="1" width="80.42578125" style="349" customWidth="1"/>
    <col min="2" max="2" width="26" customWidth="1"/>
    <col min="3" max="3" width="30.7109375" customWidth="1"/>
    <col min="4" max="4" width="34.140625" customWidth="1"/>
    <col min="5" max="5" width="43.85546875" customWidth="1"/>
    <col min="6" max="6" width="37.140625" customWidth="1"/>
    <col min="8" max="8" width="10.7109375" customWidth="1"/>
    <col min="9" max="9" width="17.140625" customWidth="1"/>
    <col min="10" max="10" width="10.28515625" customWidth="1"/>
    <col min="11" max="11" width="18.7109375" customWidth="1"/>
    <col min="12" max="12" width="17.5703125" customWidth="1"/>
  </cols>
  <sheetData>
    <row r="1" spans="1:8" ht="35.25" customHeight="1">
      <c r="A1" s="1128" t="s">
        <v>2438</v>
      </c>
      <c r="B1" s="1142"/>
      <c r="C1" s="1142"/>
      <c r="D1" s="1142"/>
      <c r="E1" s="1143"/>
      <c r="F1" s="38"/>
      <c r="G1" s="38"/>
      <c r="H1" s="38"/>
    </row>
    <row r="2" spans="1:8" ht="41.25" customHeight="1">
      <c r="A2" s="1390" t="s">
        <v>521</v>
      </c>
      <c r="B2" s="1388" t="s">
        <v>64</v>
      </c>
      <c r="C2" s="1389"/>
      <c r="D2" s="1392" t="s">
        <v>82</v>
      </c>
      <c r="E2" s="1393"/>
      <c r="F2" s="38"/>
      <c r="G2" s="38"/>
      <c r="H2" s="38"/>
    </row>
    <row r="3" spans="1:8" ht="35.25" customHeight="1">
      <c r="A3" s="1391"/>
      <c r="B3" s="292" t="s">
        <v>103</v>
      </c>
      <c r="C3" s="293" t="s">
        <v>104</v>
      </c>
      <c r="D3" s="294" t="s">
        <v>84</v>
      </c>
      <c r="E3" s="295" t="s">
        <v>83</v>
      </c>
    </row>
    <row r="4" spans="1:8" s="6" customFormat="1" ht="12.75" customHeight="1">
      <c r="A4" s="675" t="s">
        <v>80</v>
      </c>
      <c r="B4" s="676"/>
      <c r="C4" s="677"/>
      <c r="D4" s="675"/>
      <c r="E4" s="678"/>
      <c r="F4" s="41"/>
    </row>
    <row r="5" spans="1:8" s="1" customFormat="1" ht="12.75" customHeight="1">
      <c r="A5" s="679" t="s">
        <v>1713</v>
      </c>
      <c r="B5" s="680"/>
      <c r="C5" s="681">
        <v>4500</v>
      </c>
      <c r="D5" s="682"/>
      <c r="E5" s="683"/>
    </row>
    <row r="6" spans="1:8" s="1" customFormat="1" ht="12.75" customHeight="1">
      <c r="A6" s="679" t="s">
        <v>1714</v>
      </c>
      <c r="B6" s="680"/>
      <c r="C6" s="684">
        <v>2400</v>
      </c>
      <c r="D6" s="682"/>
      <c r="E6" s="683"/>
    </row>
    <row r="7" spans="1:8" s="1" customFormat="1" ht="12.75" customHeight="1">
      <c r="A7" s="685" t="s">
        <v>1715</v>
      </c>
      <c r="B7" s="680"/>
      <c r="C7" s="684">
        <v>1100</v>
      </c>
      <c r="D7" s="682"/>
      <c r="E7" s="683"/>
    </row>
    <row r="8" spans="1:8" s="1" customFormat="1" ht="12.75" customHeight="1">
      <c r="A8" s="685" t="s">
        <v>1716</v>
      </c>
      <c r="B8" s="680"/>
      <c r="C8" s="684">
        <v>1450</v>
      </c>
      <c r="D8" s="682"/>
      <c r="E8" s="683"/>
    </row>
    <row r="9" spans="1:8" s="1" customFormat="1" ht="12.75" customHeight="1">
      <c r="A9" s="685" t="s">
        <v>1717</v>
      </c>
      <c r="B9" s="680"/>
      <c r="C9" s="684">
        <v>1050</v>
      </c>
      <c r="D9" s="682"/>
      <c r="E9" s="683"/>
    </row>
    <row r="10" spans="1:8" s="1" customFormat="1" ht="15" customHeight="1">
      <c r="A10" s="685" t="s">
        <v>1718</v>
      </c>
      <c r="B10" s="680"/>
      <c r="C10" s="684">
        <v>180</v>
      </c>
      <c r="D10" s="682"/>
      <c r="E10" s="683"/>
    </row>
    <row r="11" spans="1:8" ht="15" customHeight="1">
      <c r="A11" s="685" t="s">
        <v>1719</v>
      </c>
      <c r="B11" s="680">
        <v>1704</v>
      </c>
      <c r="C11" s="684">
        <v>0</v>
      </c>
      <c r="D11" s="682"/>
      <c r="E11" s="683"/>
    </row>
    <row r="12" spans="1:8" ht="15" customHeight="1">
      <c r="A12" s="685" t="s">
        <v>1720</v>
      </c>
      <c r="B12" s="680"/>
      <c r="C12" s="684">
        <v>500</v>
      </c>
      <c r="D12" s="682"/>
      <c r="E12" s="683"/>
    </row>
    <row r="13" spans="1:8" ht="15" customHeight="1">
      <c r="A13" s="685" t="s">
        <v>1721</v>
      </c>
      <c r="B13" s="680"/>
      <c r="C13" s="684">
        <v>400</v>
      </c>
      <c r="D13" s="682"/>
      <c r="E13" s="683"/>
    </row>
    <row r="14" spans="1:8" ht="15" customHeight="1">
      <c r="A14" s="685" t="s">
        <v>1722</v>
      </c>
      <c r="B14" s="680"/>
      <c r="C14" s="684">
        <v>1450</v>
      </c>
      <c r="D14" s="682"/>
      <c r="E14" s="683"/>
    </row>
    <row r="15" spans="1:8" ht="15.75" thickBot="1">
      <c r="A15" s="686" t="s">
        <v>4</v>
      </c>
      <c r="B15" s="687">
        <f>SUM(B5:B14)</f>
        <v>1704</v>
      </c>
      <c r="C15" s="688">
        <f>SUM(C5:C14)</f>
        <v>13030</v>
      </c>
      <c r="D15" s="686"/>
      <c r="E15" s="689"/>
    </row>
    <row r="16" spans="1:8" ht="15.75" thickBot="1"/>
    <row r="17" spans="1:5" ht="12.75" customHeight="1">
      <c r="A17" s="1222" t="s">
        <v>525</v>
      </c>
      <c r="B17" s="1185" t="s">
        <v>64</v>
      </c>
      <c r="C17" s="1316"/>
      <c r="D17" s="1317" t="s">
        <v>82</v>
      </c>
      <c r="E17" s="1318"/>
    </row>
    <row r="18" spans="1:5" ht="15" customHeight="1">
      <c r="A18" s="1315"/>
      <c r="B18" s="234" t="s">
        <v>103</v>
      </c>
      <c r="C18" s="124" t="s">
        <v>104</v>
      </c>
      <c r="D18" s="249" t="s">
        <v>84</v>
      </c>
      <c r="E18" s="235" t="s">
        <v>83</v>
      </c>
    </row>
    <row r="19" spans="1:5" ht="15" customHeight="1">
      <c r="A19" s="675" t="s">
        <v>80</v>
      </c>
      <c r="B19" s="676"/>
      <c r="C19" s="677"/>
      <c r="D19" s="675"/>
      <c r="E19" s="678"/>
    </row>
    <row r="20" spans="1:5" ht="15" customHeight="1">
      <c r="A20" s="679" t="s">
        <v>483</v>
      </c>
      <c r="B20" s="690">
        <v>0</v>
      </c>
      <c r="C20" s="691">
        <v>660</v>
      </c>
      <c r="D20" s="682"/>
      <c r="E20" s="683" t="s">
        <v>489</v>
      </c>
    </row>
    <row r="21" spans="1:5" ht="15" customHeight="1">
      <c r="A21" s="679" t="s">
        <v>484</v>
      </c>
      <c r="B21" s="690">
        <v>0</v>
      </c>
      <c r="C21" s="691">
        <v>700</v>
      </c>
      <c r="D21" s="682"/>
      <c r="E21" s="683" t="s">
        <v>489</v>
      </c>
    </row>
    <row r="22" spans="1:5" ht="15" customHeight="1">
      <c r="A22" s="679" t="s">
        <v>485</v>
      </c>
      <c r="B22" s="690">
        <v>0</v>
      </c>
      <c r="C22" s="691">
        <v>981</v>
      </c>
      <c r="D22" s="682"/>
      <c r="E22" s="683" t="s">
        <v>489</v>
      </c>
    </row>
    <row r="23" spans="1:5" ht="15" customHeight="1">
      <c r="A23" s="679" t="s">
        <v>486</v>
      </c>
      <c r="B23" s="690">
        <v>0</v>
      </c>
      <c r="C23" s="691">
        <v>310</v>
      </c>
      <c r="D23" s="682"/>
      <c r="E23" s="683" t="s">
        <v>489</v>
      </c>
    </row>
    <row r="24" spans="1:5" ht="15" customHeight="1">
      <c r="A24" s="679" t="s">
        <v>487</v>
      </c>
      <c r="B24" s="690">
        <v>0</v>
      </c>
      <c r="C24" s="691">
        <v>350</v>
      </c>
      <c r="D24" s="682"/>
      <c r="E24" s="683" t="s">
        <v>489</v>
      </c>
    </row>
    <row r="25" spans="1:5" ht="15" customHeight="1">
      <c r="A25" s="679" t="s">
        <v>488</v>
      </c>
      <c r="B25" s="690">
        <v>0</v>
      </c>
      <c r="C25" s="691">
        <v>100</v>
      </c>
      <c r="D25" s="682"/>
      <c r="E25" s="683" t="s">
        <v>489</v>
      </c>
    </row>
    <row r="26" spans="1:5" ht="15" customHeight="1" thickBot="1">
      <c r="A26" s="686" t="s">
        <v>4</v>
      </c>
      <c r="B26" s="692">
        <v>0</v>
      </c>
      <c r="C26" s="693">
        <v>3101</v>
      </c>
      <c r="D26" s="686"/>
      <c r="E26" s="689"/>
    </row>
    <row r="27" spans="1:5" ht="15.75" thickBot="1"/>
    <row r="28" spans="1:5" ht="15" customHeight="1">
      <c r="A28" s="1402" t="s">
        <v>526</v>
      </c>
      <c r="B28" s="1404" t="s">
        <v>64</v>
      </c>
      <c r="C28" s="1405"/>
      <c r="D28" s="1406" t="s">
        <v>670</v>
      </c>
      <c r="E28" s="1405"/>
    </row>
    <row r="29" spans="1:5" ht="15" customHeight="1">
      <c r="A29" s="1403"/>
      <c r="B29" s="234" t="s">
        <v>103</v>
      </c>
      <c r="C29" s="124" t="s">
        <v>104</v>
      </c>
      <c r="D29" s="230" t="s">
        <v>84</v>
      </c>
      <c r="E29" s="235" t="s">
        <v>83</v>
      </c>
    </row>
    <row r="30" spans="1:5" ht="15" customHeight="1">
      <c r="A30" s="296" t="s">
        <v>80</v>
      </c>
      <c r="B30" s="297"/>
      <c r="C30" s="298"/>
      <c r="D30" s="299"/>
      <c r="E30" s="298"/>
    </row>
    <row r="31" spans="1:5" ht="15" customHeight="1">
      <c r="A31" s="694" t="s">
        <v>1723</v>
      </c>
      <c r="B31" s="695">
        <v>4369.1000000000004</v>
      </c>
      <c r="C31" s="695">
        <v>0</v>
      </c>
      <c r="D31" s="695">
        <v>0</v>
      </c>
      <c r="E31" s="695">
        <v>100</v>
      </c>
    </row>
    <row r="32" spans="1:5" ht="15" customHeight="1">
      <c r="A32" s="694" t="s">
        <v>1724</v>
      </c>
      <c r="B32" s="695">
        <v>3470.7</v>
      </c>
      <c r="C32" s="695">
        <v>0</v>
      </c>
      <c r="D32" s="695">
        <v>0</v>
      </c>
      <c r="E32" s="695">
        <v>100</v>
      </c>
    </row>
    <row r="33" spans="1:5" ht="15" customHeight="1">
      <c r="A33" s="694" t="s">
        <v>1725</v>
      </c>
      <c r="B33" s="695">
        <v>4924.7</v>
      </c>
      <c r="C33" s="695">
        <v>0</v>
      </c>
      <c r="D33" s="695">
        <v>0</v>
      </c>
      <c r="E33" s="695">
        <v>100</v>
      </c>
    </row>
    <row r="34" spans="1:5" ht="15" customHeight="1">
      <c r="A34" s="694" t="s">
        <v>1726</v>
      </c>
      <c r="B34" s="695">
        <v>2956</v>
      </c>
      <c r="C34" s="695">
        <v>0</v>
      </c>
      <c r="D34" s="695">
        <v>0</v>
      </c>
      <c r="E34" s="695">
        <v>100</v>
      </c>
    </row>
    <row r="35" spans="1:5" ht="15" customHeight="1">
      <c r="A35" s="694" t="s">
        <v>1727</v>
      </c>
      <c r="B35" s="695">
        <v>1683</v>
      </c>
      <c r="C35" s="695">
        <v>0</v>
      </c>
      <c r="D35" s="695">
        <v>0</v>
      </c>
      <c r="E35" s="695">
        <v>100</v>
      </c>
    </row>
    <row r="36" spans="1:5" ht="15" customHeight="1">
      <c r="A36" s="694" t="s">
        <v>671</v>
      </c>
      <c r="B36" s="695">
        <v>1489</v>
      </c>
      <c r="C36" s="695">
        <v>0</v>
      </c>
      <c r="D36" s="695">
        <v>0</v>
      </c>
      <c r="E36" s="695">
        <v>100</v>
      </c>
    </row>
    <row r="37" spans="1:5" ht="15" customHeight="1">
      <c r="A37" s="694" t="s">
        <v>1728</v>
      </c>
      <c r="B37" s="695">
        <v>1425.5</v>
      </c>
      <c r="C37" s="695">
        <v>0</v>
      </c>
      <c r="D37" s="695">
        <v>0</v>
      </c>
      <c r="E37" s="695">
        <v>100</v>
      </c>
    </row>
    <row r="38" spans="1:5" ht="15" customHeight="1">
      <c r="A38" s="694" t="s">
        <v>1729</v>
      </c>
      <c r="B38" s="695">
        <v>1410</v>
      </c>
      <c r="C38" s="695">
        <v>0</v>
      </c>
      <c r="D38" s="695">
        <v>0</v>
      </c>
      <c r="E38" s="695">
        <v>100</v>
      </c>
    </row>
    <row r="39" spans="1:5" ht="15" customHeight="1">
      <c r="A39" s="694" t="s">
        <v>1730</v>
      </c>
      <c r="B39" s="695">
        <v>751</v>
      </c>
      <c r="C39" s="695">
        <v>0</v>
      </c>
      <c r="D39" s="695">
        <v>0</v>
      </c>
      <c r="E39" s="695">
        <v>100</v>
      </c>
    </row>
    <row r="40" spans="1:5" ht="15" customHeight="1">
      <c r="A40" s="694" t="s">
        <v>1731</v>
      </c>
      <c r="B40" s="695">
        <v>594</v>
      </c>
      <c r="C40" s="695">
        <v>0</v>
      </c>
      <c r="D40" s="695">
        <v>0</v>
      </c>
      <c r="E40" s="695">
        <v>100</v>
      </c>
    </row>
    <row r="41" spans="1:5" ht="15" customHeight="1">
      <c r="A41" s="694" t="s">
        <v>1732</v>
      </c>
      <c r="B41" s="695">
        <v>511</v>
      </c>
      <c r="C41" s="695">
        <v>0</v>
      </c>
      <c r="D41" s="695">
        <v>0</v>
      </c>
      <c r="E41" s="695">
        <v>100</v>
      </c>
    </row>
    <row r="42" spans="1:5" ht="15" customHeight="1">
      <c r="A42" s="694" t="s">
        <v>1733</v>
      </c>
      <c r="B42" s="695">
        <v>912</v>
      </c>
      <c r="C42" s="695">
        <v>0</v>
      </c>
      <c r="D42" s="695">
        <v>0</v>
      </c>
      <c r="E42" s="695">
        <v>100</v>
      </c>
    </row>
    <row r="43" spans="1:5" ht="15" customHeight="1">
      <c r="A43" s="694" t="s">
        <v>1734</v>
      </c>
      <c r="B43" s="695">
        <v>0</v>
      </c>
      <c r="C43" s="695">
        <v>0</v>
      </c>
      <c r="D43" s="695">
        <v>0</v>
      </c>
      <c r="E43" s="695">
        <v>0</v>
      </c>
    </row>
    <row r="44" spans="1:5" ht="15" customHeight="1">
      <c r="A44" s="694" t="s">
        <v>1735</v>
      </c>
      <c r="B44" s="695">
        <v>504</v>
      </c>
      <c r="C44" s="695">
        <v>0</v>
      </c>
      <c r="D44" s="695">
        <v>0</v>
      </c>
      <c r="E44" s="695">
        <v>100</v>
      </c>
    </row>
    <row r="45" spans="1:5" ht="15" customHeight="1">
      <c r="A45" s="694" t="s">
        <v>672</v>
      </c>
      <c r="B45" s="695">
        <v>0</v>
      </c>
      <c r="C45" s="695">
        <v>3150</v>
      </c>
      <c r="D45" s="695">
        <v>0</v>
      </c>
      <c r="E45" s="695">
        <v>100</v>
      </c>
    </row>
    <row r="46" spans="1:5" ht="15" customHeight="1">
      <c r="A46" s="694" t="s">
        <v>1736</v>
      </c>
      <c r="B46" s="695">
        <v>0</v>
      </c>
      <c r="C46" s="695">
        <v>2000</v>
      </c>
      <c r="D46" s="695">
        <v>0</v>
      </c>
      <c r="E46" s="695">
        <v>100</v>
      </c>
    </row>
    <row r="47" spans="1:5" ht="15" customHeight="1">
      <c r="A47" s="694" t="s">
        <v>1737</v>
      </c>
      <c r="B47" s="695">
        <v>0</v>
      </c>
      <c r="C47" s="695">
        <v>1000</v>
      </c>
      <c r="D47" s="695">
        <v>0</v>
      </c>
      <c r="E47" s="695">
        <v>100</v>
      </c>
    </row>
    <row r="48" spans="1:5" ht="15" customHeight="1">
      <c r="A48" s="694" t="s">
        <v>673</v>
      </c>
      <c r="B48" s="695">
        <v>0</v>
      </c>
      <c r="C48" s="695">
        <v>500</v>
      </c>
      <c r="D48" s="695">
        <v>0</v>
      </c>
      <c r="E48" s="695">
        <v>100</v>
      </c>
    </row>
    <row r="49" spans="1:5" ht="15" customHeight="1">
      <c r="A49" s="694" t="s">
        <v>1738</v>
      </c>
      <c r="B49" s="695">
        <v>0</v>
      </c>
      <c r="C49" s="695">
        <v>290</v>
      </c>
      <c r="D49" s="695">
        <v>0</v>
      </c>
      <c r="E49" s="695">
        <v>100</v>
      </c>
    </row>
    <row r="50" spans="1:5" ht="15" customHeight="1">
      <c r="A50" s="694" t="s">
        <v>1739</v>
      </c>
      <c r="B50" s="695">
        <v>0</v>
      </c>
      <c r="C50" s="695">
        <v>265</v>
      </c>
      <c r="D50" s="695">
        <v>0</v>
      </c>
      <c r="E50" s="695">
        <v>100</v>
      </c>
    </row>
    <row r="51" spans="1:5" ht="15" customHeight="1">
      <c r="A51" s="694" t="s">
        <v>1740</v>
      </c>
      <c r="B51" s="695">
        <v>0</v>
      </c>
      <c r="C51" s="695">
        <v>270</v>
      </c>
      <c r="D51" s="695">
        <v>0</v>
      </c>
      <c r="E51" s="695">
        <v>100</v>
      </c>
    </row>
    <row r="52" spans="1:5" ht="15" customHeight="1">
      <c r="A52" s="694" t="s">
        <v>1741</v>
      </c>
      <c r="B52" s="695">
        <v>0</v>
      </c>
      <c r="C52" s="695">
        <v>220</v>
      </c>
      <c r="D52" s="695">
        <v>0</v>
      </c>
      <c r="E52" s="695">
        <v>100</v>
      </c>
    </row>
    <row r="53" spans="1:5" ht="15" customHeight="1">
      <c r="A53" s="694" t="s">
        <v>1742</v>
      </c>
      <c r="B53" s="695">
        <v>0</v>
      </c>
      <c r="C53" s="695">
        <v>225</v>
      </c>
      <c r="D53" s="695">
        <v>0</v>
      </c>
      <c r="E53" s="695">
        <v>100</v>
      </c>
    </row>
    <row r="54" spans="1:5" ht="15" customHeight="1">
      <c r="A54" s="694" t="s">
        <v>1743</v>
      </c>
      <c r="B54" s="695">
        <v>0</v>
      </c>
      <c r="C54" s="695">
        <v>225</v>
      </c>
      <c r="D54" s="695">
        <v>0</v>
      </c>
      <c r="E54" s="695">
        <v>100</v>
      </c>
    </row>
    <row r="55" spans="1:5" ht="15" customHeight="1">
      <c r="A55" s="694" t="s">
        <v>1744</v>
      </c>
      <c r="B55" s="695">
        <v>0</v>
      </c>
      <c r="C55" s="695">
        <v>240</v>
      </c>
      <c r="D55" s="695">
        <v>0</v>
      </c>
      <c r="E55" s="695">
        <v>100</v>
      </c>
    </row>
    <row r="56" spans="1:5" ht="15" customHeight="1">
      <c r="A56" s="694" t="s">
        <v>1745</v>
      </c>
      <c r="B56" s="695">
        <v>0</v>
      </c>
      <c r="C56" s="695">
        <v>275</v>
      </c>
      <c r="D56" s="695">
        <v>0</v>
      </c>
      <c r="E56" s="695">
        <v>100</v>
      </c>
    </row>
    <row r="57" spans="1:5" ht="15" customHeight="1">
      <c r="A57" s="694" t="s">
        <v>1746</v>
      </c>
      <c r="B57" s="695">
        <v>0</v>
      </c>
      <c r="C57" s="695">
        <v>490</v>
      </c>
      <c r="D57" s="695">
        <v>0</v>
      </c>
      <c r="E57" s="695">
        <v>100</v>
      </c>
    </row>
    <row r="58" spans="1:5" ht="15" customHeight="1">
      <c r="A58" s="694" t="s">
        <v>674</v>
      </c>
      <c r="B58" s="695">
        <v>0</v>
      </c>
      <c r="C58" s="695">
        <v>12583</v>
      </c>
      <c r="D58" s="695">
        <v>0</v>
      </c>
      <c r="E58" s="695">
        <v>109</v>
      </c>
    </row>
    <row r="59" spans="1:5" ht="15" customHeight="1">
      <c r="A59" s="694" t="s">
        <v>1747</v>
      </c>
      <c r="B59" s="695">
        <v>0</v>
      </c>
      <c r="C59" s="695">
        <v>900</v>
      </c>
      <c r="D59" s="695">
        <v>0</v>
      </c>
      <c r="E59" s="695">
        <v>100</v>
      </c>
    </row>
    <row r="60" spans="1:5" ht="15" customHeight="1">
      <c r="A60" s="694" t="s">
        <v>675</v>
      </c>
      <c r="B60" s="695">
        <v>0</v>
      </c>
      <c r="C60" s="695">
        <v>1000</v>
      </c>
      <c r="D60" s="695">
        <v>0</v>
      </c>
      <c r="E60" s="695">
        <v>100</v>
      </c>
    </row>
    <row r="61" spans="1:5" ht="15" customHeight="1">
      <c r="A61" s="694" t="s">
        <v>676</v>
      </c>
      <c r="B61" s="695">
        <v>0</v>
      </c>
      <c r="C61" s="695">
        <v>2000</v>
      </c>
      <c r="D61" s="695">
        <v>0</v>
      </c>
      <c r="E61" s="695">
        <v>100</v>
      </c>
    </row>
    <row r="62" spans="1:5" ht="15" customHeight="1">
      <c r="A62" s="694" t="s">
        <v>1748</v>
      </c>
      <c r="B62" s="695">
        <v>0</v>
      </c>
      <c r="C62" s="695">
        <v>1000</v>
      </c>
      <c r="D62" s="695">
        <v>0</v>
      </c>
      <c r="E62" s="695">
        <v>158</v>
      </c>
    </row>
    <row r="63" spans="1:5" ht="15" customHeight="1">
      <c r="A63" s="694" t="s">
        <v>677</v>
      </c>
      <c r="B63" s="695">
        <v>0</v>
      </c>
      <c r="C63" s="695">
        <v>1000</v>
      </c>
      <c r="D63" s="695">
        <v>0</v>
      </c>
      <c r="E63" s="695">
        <v>177.3</v>
      </c>
    </row>
    <row r="64" spans="1:5" ht="15" customHeight="1">
      <c r="A64" s="694" t="s">
        <v>678</v>
      </c>
      <c r="B64" s="695">
        <v>0</v>
      </c>
      <c r="C64" s="695">
        <v>325</v>
      </c>
      <c r="D64" s="695">
        <v>0</v>
      </c>
      <c r="E64" s="695">
        <v>100</v>
      </c>
    </row>
    <row r="65" spans="1:5" ht="15" customHeight="1">
      <c r="A65" s="694" t="s">
        <v>1749</v>
      </c>
      <c r="B65" s="695">
        <v>0</v>
      </c>
      <c r="C65" s="695">
        <v>450</v>
      </c>
      <c r="D65" s="695">
        <v>0</v>
      </c>
      <c r="E65" s="695">
        <v>100</v>
      </c>
    </row>
    <row r="66" spans="1:5" ht="15" customHeight="1">
      <c r="A66" s="694" t="s">
        <v>679</v>
      </c>
      <c r="B66" s="695">
        <v>0</v>
      </c>
      <c r="C66" s="695">
        <v>225</v>
      </c>
      <c r="D66" s="695">
        <v>0</v>
      </c>
      <c r="E66" s="695">
        <v>100</v>
      </c>
    </row>
    <row r="67" spans="1:5" ht="15" customHeight="1">
      <c r="A67" s="694" t="s">
        <v>1750</v>
      </c>
      <c r="B67" s="695">
        <v>0</v>
      </c>
      <c r="C67" s="695">
        <v>800</v>
      </c>
      <c r="D67" s="695">
        <v>0</v>
      </c>
      <c r="E67" s="695">
        <v>100</v>
      </c>
    </row>
    <row r="68" spans="1:5" ht="15" customHeight="1">
      <c r="A68" s="694" t="s">
        <v>1751</v>
      </c>
      <c r="B68" s="695">
        <v>0</v>
      </c>
      <c r="C68" s="695">
        <v>225</v>
      </c>
      <c r="D68" s="695">
        <v>0</v>
      </c>
      <c r="E68" s="695">
        <v>100</v>
      </c>
    </row>
    <row r="69" spans="1:5" ht="15" customHeight="1">
      <c r="A69" s="694" t="s">
        <v>680</v>
      </c>
      <c r="B69" s="695">
        <v>0</v>
      </c>
      <c r="C69" s="695">
        <v>1700</v>
      </c>
      <c r="D69" s="695">
        <v>0</v>
      </c>
      <c r="E69" s="695">
        <v>100</v>
      </c>
    </row>
    <row r="70" spans="1:5" ht="15" customHeight="1">
      <c r="A70" s="694" t="s">
        <v>1752</v>
      </c>
      <c r="B70" s="695">
        <v>0</v>
      </c>
      <c r="C70" s="695">
        <v>150</v>
      </c>
      <c r="D70" s="695">
        <v>0</v>
      </c>
      <c r="E70" s="695">
        <v>100</v>
      </c>
    </row>
    <row r="71" spans="1:5" ht="15" customHeight="1">
      <c r="A71" s="694" t="s">
        <v>1753</v>
      </c>
      <c r="B71" s="695">
        <v>0</v>
      </c>
      <c r="C71" s="695">
        <v>1675</v>
      </c>
      <c r="D71" s="695">
        <v>0</v>
      </c>
      <c r="E71" s="695">
        <v>100</v>
      </c>
    </row>
    <row r="72" spans="1:5" ht="15" customHeight="1">
      <c r="A72" s="694" t="s">
        <v>1754</v>
      </c>
      <c r="B72" s="695">
        <v>0</v>
      </c>
      <c r="C72" s="695">
        <v>625</v>
      </c>
      <c r="D72" s="695">
        <v>0</v>
      </c>
      <c r="E72" s="695">
        <v>100</v>
      </c>
    </row>
    <row r="73" spans="1:5" ht="15" customHeight="1">
      <c r="A73" s="694" t="s">
        <v>681</v>
      </c>
      <c r="B73" s="695">
        <v>0</v>
      </c>
      <c r="C73" s="695">
        <v>475</v>
      </c>
      <c r="D73" s="695">
        <v>0</v>
      </c>
      <c r="E73" s="695">
        <v>100</v>
      </c>
    </row>
    <row r="74" spans="1:5">
      <c r="A74" s="694" t="s">
        <v>1755</v>
      </c>
      <c r="B74" s="695">
        <v>0</v>
      </c>
      <c r="C74" s="695">
        <v>300</v>
      </c>
      <c r="D74" s="695">
        <v>0</v>
      </c>
      <c r="E74" s="695">
        <v>100</v>
      </c>
    </row>
    <row r="75" spans="1:5">
      <c r="A75" s="694" t="s">
        <v>1756</v>
      </c>
      <c r="B75" s="695">
        <v>0</v>
      </c>
      <c r="C75" s="695">
        <v>400</v>
      </c>
      <c r="D75" s="695">
        <v>0</v>
      </c>
      <c r="E75" s="695">
        <v>100</v>
      </c>
    </row>
    <row r="76" spans="1:5">
      <c r="A76" s="694" t="s">
        <v>682</v>
      </c>
      <c r="B76" s="695">
        <v>0</v>
      </c>
      <c r="C76" s="695">
        <v>2100</v>
      </c>
      <c r="D76" s="695">
        <v>0</v>
      </c>
      <c r="E76" s="695">
        <v>100</v>
      </c>
    </row>
    <row r="77" spans="1:5">
      <c r="A77" s="694" t="s">
        <v>683</v>
      </c>
      <c r="B77" s="695">
        <v>0</v>
      </c>
      <c r="C77" s="695">
        <v>250</v>
      </c>
      <c r="D77" s="695">
        <v>0</v>
      </c>
      <c r="E77" s="695">
        <v>37.5</v>
      </c>
    </row>
    <row r="78" spans="1:5">
      <c r="A78" s="694" t="s">
        <v>1757</v>
      </c>
      <c r="B78" s="695">
        <v>0</v>
      </c>
      <c r="C78" s="695">
        <v>525</v>
      </c>
      <c r="D78" s="695">
        <v>0</v>
      </c>
      <c r="E78" s="695">
        <v>100</v>
      </c>
    </row>
    <row r="79" spans="1:5">
      <c r="A79" s="694" t="s">
        <v>684</v>
      </c>
      <c r="B79" s="695">
        <v>0</v>
      </c>
      <c r="C79" s="695">
        <v>1600</v>
      </c>
      <c r="D79" s="695">
        <v>0</v>
      </c>
      <c r="E79" s="695">
        <v>100</v>
      </c>
    </row>
    <row r="80" spans="1:5">
      <c r="A80" s="694" t="s">
        <v>685</v>
      </c>
      <c r="B80" s="695">
        <v>0</v>
      </c>
      <c r="C80" s="695">
        <v>650</v>
      </c>
      <c r="D80" s="695">
        <v>0</v>
      </c>
      <c r="E80" s="695">
        <v>100</v>
      </c>
    </row>
    <row r="81" spans="1:5">
      <c r="A81" s="694" t="s">
        <v>686</v>
      </c>
      <c r="B81" s="695">
        <v>0</v>
      </c>
      <c r="C81" s="695">
        <v>225</v>
      </c>
      <c r="D81" s="695">
        <v>0</v>
      </c>
      <c r="E81" s="695">
        <v>100</v>
      </c>
    </row>
    <row r="82" spans="1:5">
      <c r="A82" s="694" t="s">
        <v>687</v>
      </c>
      <c r="B82" s="695">
        <v>0</v>
      </c>
      <c r="C82" s="695">
        <v>450</v>
      </c>
      <c r="D82" s="695">
        <v>0</v>
      </c>
      <c r="E82" s="695">
        <v>100</v>
      </c>
    </row>
    <row r="83" spans="1:5">
      <c r="A83" s="694" t="s">
        <v>688</v>
      </c>
      <c r="B83" s="695">
        <v>0</v>
      </c>
      <c r="C83" s="695">
        <v>250</v>
      </c>
      <c r="D83" s="695">
        <v>0</v>
      </c>
      <c r="E83" s="695">
        <v>100</v>
      </c>
    </row>
    <row r="84" spans="1:5">
      <c r="A84" s="694" t="s">
        <v>1758</v>
      </c>
      <c r="B84" s="695">
        <v>0</v>
      </c>
      <c r="C84" s="695">
        <v>500</v>
      </c>
      <c r="D84" s="695">
        <v>0</v>
      </c>
      <c r="E84" s="695">
        <v>100</v>
      </c>
    </row>
    <row r="85" spans="1:5">
      <c r="A85" s="694" t="s">
        <v>1759</v>
      </c>
      <c r="B85" s="695">
        <v>0</v>
      </c>
      <c r="C85" s="695">
        <v>2600</v>
      </c>
      <c r="D85" s="695">
        <v>0</v>
      </c>
      <c r="E85" s="695">
        <v>100</v>
      </c>
    </row>
    <row r="86" spans="1:5">
      <c r="A86" s="694" t="s">
        <v>1760</v>
      </c>
      <c r="B86" s="695">
        <v>0</v>
      </c>
      <c r="C86" s="695">
        <v>900</v>
      </c>
      <c r="D86" s="695">
        <v>0</v>
      </c>
      <c r="E86" s="695">
        <v>100</v>
      </c>
    </row>
    <row r="87" spans="1:5">
      <c r="A87" s="694" t="s">
        <v>1761</v>
      </c>
      <c r="B87" s="695">
        <v>0</v>
      </c>
      <c r="C87" s="695">
        <v>950</v>
      </c>
      <c r="D87" s="695">
        <v>0</v>
      </c>
      <c r="E87" s="695">
        <v>100</v>
      </c>
    </row>
    <row r="88" spans="1:5" ht="15.75" thickBot="1">
      <c r="A88" s="300" t="s">
        <v>4</v>
      </c>
      <c r="B88" s="301">
        <v>25000</v>
      </c>
      <c r="C88" s="302">
        <v>45983</v>
      </c>
      <c r="D88" s="303">
        <v>0</v>
      </c>
      <c r="E88" s="304">
        <v>97</v>
      </c>
    </row>
    <row r="89" spans="1:5" ht="15.75" thickBot="1"/>
    <row r="90" spans="1:5" ht="30" customHeight="1">
      <c r="A90" s="1222" t="s">
        <v>537</v>
      </c>
      <c r="B90" s="1185" t="s">
        <v>64</v>
      </c>
      <c r="C90" s="1316"/>
      <c r="D90" s="1317" t="s">
        <v>82</v>
      </c>
      <c r="E90" s="1318"/>
    </row>
    <row r="91" spans="1:5">
      <c r="A91" s="1315"/>
      <c r="B91" s="234" t="s">
        <v>103</v>
      </c>
      <c r="C91" s="124" t="s">
        <v>104</v>
      </c>
      <c r="D91" s="249" t="s">
        <v>84</v>
      </c>
      <c r="E91" s="235" t="s">
        <v>83</v>
      </c>
    </row>
    <row r="92" spans="1:5">
      <c r="A92" s="16" t="s">
        <v>80</v>
      </c>
      <c r="B92" s="12"/>
      <c r="C92" s="27"/>
      <c r="D92" s="16"/>
      <c r="E92" s="36"/>
    </row>
    <row r="93" spans="1:5" ht="22.5">
      <c r="A93" s="696" t="s">
        <v>1762</v>
      </c>
      <c r="B93" s="697">
        <v>0</v>
      </c>
      <c r="C93" s="698">
        <v>673</v>
      </c>
      <c r="D93" s="673">
        <v>0</v>
      </c>
      <c r="E93" s="699">
        <v>5</v>
      </c>
    </row>
    <row r="94" spans="1:5">
      <c r="A94" s="700" t="s">
        <v>1763</v>
      </c>
      <c r="B94" s="697">
        <v>4144</v>
      </c>
      <c r="C94" s="698">
        <v>400</v>
      </c>
      <c r="D94" s="673">
        <v>0</v>
      </c>
      <c r="E94" s="699">
        <v>1</v>
      </c>
    </row>
    <row r="95" spans="1:5">
      <c r="A95" s="700" t="s">
        <v>1764</v>
      </c>
      <c r="B95" s="697">
        <v>0</v>
      </c>
      <c r="C95" s="698">
        <v>2412</v>
      </c>
      <c r="D95" s="673">
        <v>0</v>
      </c>
      <c r="E95" s="699">
        <v>2</v>
      </c>
    </row>
    <row r="96" spans="1:5">
      <c r="A96" s="700" t="s">
        <v>1765</v>
      </c>
      <c r="B96" s="697">
        <v>0</v>
      </c>
      <c r="C96" s="698">
        <v>720</v>
      </c>
      <c r="D96" s="673">
        <v>0</v>
      </c>
      <c r="E96" s="699">
        <v>4</v>
      </c>
    </row>
    <row r="97" spans="1:5" ht="22.5">
      <c r="A97" s="700" t="s">
        <v>689</v>
      </c>
      <c r="B97" s="697">
        <v>0</v>
      </c>
      <c r="C97" s="698">
        <v>5015</v>
      </c>
      <c r="D97" s="673">
        <v>0</v>
      </c>
      <c r="E97" s="699">
        <v>6</v>
      </c>
    </row>
    <row r="98" spans="1:5">
      <c r="A98" s="700" t="s">
        <v>1766</v>
      </c>
      <c r="B98" s="697">
        <v>0</v>
      </c>
      <c r="C98" s="698">
        <v>300</v>
      </c>
      <c r="D98" s="673">
        <v>0</v>
      </c>
      <c r="E98" s="699">
        <v>2</v>
      </c>
    </row>
    <row r="99" spans="1:5">
      <c r="A99" s="700" t="s">
        <v>1767</v>
      </c>
      <c r="B99" s="697">
        <v>0</v>
      </c>
      <c r="C99" s="698">
        <v>70</v>
      </c>
      <c r="D99" s="673">
        <v>0</v>
      </c>
      <c r="E99" s="699">
        <v>1</v>
      </c>
    </row>
    <row r="100" spans="1:5">
      <c r="A100" s="700" t="s">
        <v>1768</v>
      </c>
      <c r="B100" s="697">
        <v>0</v>
      </c>
      <c r="C100" s="698">
        <v>852</v>
      </c>
      <c r="D100" s="673">
        <v>0</v>
      </c>
      <c r="E100" s="699">
        <v>1</v>
      </c>
    </row>
    <row r="101" spans="1:5" ht="22.5">
      <c r="A101" s="700" t="s">
        <v>690</v>
      </c>
      <c r="B101" s="697">
        <v>0</v>
      </c>
      <c r="C101" s="698">
        <v>1095</v>
      </c>
      <c r="D101" s="673">
        <v>0</v>
      </c>
      <c r="E101" s="699">
        <v>1</v>
      </c>
    </row>
    <row r="102" spans="1:5">
      <c r="A102" s="700" t="s">
        <v>1769</v>
      </c>
      <c r="B102" s="701">
        <v>0</v>
      </c>
      <c r="C102" s="702">
        <v>380</v>
      </c>
      <c r="D102" s="673">
        <v>0</v>
      </c>
      <c r="E102" s="703">
        <v>2</v>
      </c>
    </row>
    <row r="103" spans="1:5">
      <c r="A103" s="700" t="s">
        <v>1770</v>
      </c>
      <c r="B103" s="701">
        <v>0</v>
      </c>
      <c r="C103" s="702">
        <v>350</v>
      </c>
      <c r="D103" s="673">
        <v>0</v>
      </c>
      <c r="E103" s="703">
        <v>1</v>
      </c>
    </row>
    <row r="104" spans="1:5" ht="22.5">
      <c r="A104" s="700" t="s">
        <v>1771</v>
      </c>
      <c r="B104" s="701">
        <v>0</v>
      </c>
      <c r="C104" s="702">
        <v>335</v>
      </c>
      <c r="D104" s="673">
        <v>0</v>
      </c>
      <c r="E104" s="703">
        <v>1</v>
      </c>
    </row>
    <row r="105" spans="1:5">
      <c r="A105" s="700" t="s">
        <v>1772</v>
      </c>
      <c r="B105" s="701">
        <v>0</v>
      </c>
      <c r="C105" s="702">
        <v>322</v>
      </c>
      <c r="D105" s="673">
        <v>0</v>
      </c>
      <c r="E105" s="703">
        <v>1</v>
      </c>
    </row>
    <row r="106" spans="1:5">
      <c r="A106" s="700" t="s">
        <v>1773</v>
      </c>
      <c r="B106" s="701">
        <v>0</v>
      </c>
      <c r="C106" s="702">
        <v>120</v>
      </c>
      <c r="D106" s="673">
        <v>0</v>
      </c>
      <c r="E106" s="703">
        <v>1</v>
      </c>
    </row>
    <row r="107" spans="1:5">
      <c r="A107" s="700" t="s">
        <v>691</v>
      </c>
      <c r="B107" s="701">
        <v>2582</v>
      </c>
      <c r="C107" s="702">
        <v>2140</v>
      </c>
      <c r="D107" s="673">
        <v>0</v>
      </c>
      <c r="E107" s="703">
        <v>1</v>
      </c>
    </row>
    <row r="108" spans="1:5">
      <c r="A108" s="700" t="s">
        <v>1774</v>
      </c>
      <c r="B108" s="701">
        <v>2278</v>
      </c>
      <c r="C108" s="702">
        <v>4000</v>
      </c>
      <c r="D108" s="673">
        <v>0</v>
      </c>
      <c r="E108" s="703">
        <v>1</v>
      </c>
    </row>
    <row r="109" spans="1:5">
      <c r="A109" s="704" t="s">
        <v>692</v>
      </c>
      <c r="B109" s="701">
        <v>0</v>
      </c>
      <c r="C109" s="702">
        <v>1350</v>
      </c>
      <c r="D109" s="673">
        <v>0</v>
      </c>
      <c r="E109" s="703">
        <v>3</v>
      </c>
    </row>
    <row r="110" spans="1:5">
      <c r="A110" s="700" t="s">
        <v>1775</v>
      </c>
      <c r="B110" s="701">
        <v>0</v>
      </c>
      <c r="C110" s="702">
        <v>300</v>
      </c>
      <c r="D110" s="673">
        <v>0</v>
      </c>
      <c r="E110" s="703">
        <v>1</v>
      </c>
    </row>
    <row r="111" spans="1:5">
      <c r="A111" s="700" t="s">
        <v>1776</v>
      </c>
      <c r="B111" s="701">
        <v>0</v>
      </c>
      <c r="C111" s="702">
        <v>2100</v>
      </c>
      <c r="D111" s="673">
        <v>0</v>
      </c>
      <c r="E111" s="703">
        <v>3</v>
      </c>
    </row>
    <row r="112" spans="1:5">
      <c r="A112" s="700" t="s">
        <v>693</v>
      </c>
      <c r="B112" s="701">
        <v>0</v>
      </c>
      <c r="C112" s="702">
        <v>650</v>
      </c>
      <c r="D112" s="673">
        <v>0</v>
      </c>
      <c r="E112" s="703">
        <v>1</v>
      </c>
    </row>
    <row r="113" spans="1:5">
      <c r="A113" s="700" t="s">
        <v>1777</v>
      </c>
      <c r="B113" s="701">
        <v>0</v>
      </c>
      <c r="C113" s="702">
        <v>110</v>
      </c>
      <c r="D113" s="673">
        <v>0</v>
      </c>
      <c r="E113" s="703">
        <v>2</v>
      </c>
    </row>
    <row r="114" spans="1:5">
      <c r="A114" s="700" t="s">
        <v>694</v>
      </c>
      <c r="B114" s="705">
        <v>0</v>
      </c>
      <c r="C114" s="705">
        <v>130</v>
      </c>
      <c r="D114" s="706">
        <v>0</v>
      </c>
      <c r="E114" s="707">
        <v>3</v>
      </c>
    </row>
    <row r="115" spans="1:5">
      <c r="A115" s="708" t="s">
        <v>1778</v>
      </c>
      <c r="B115" s="709">
        <v>20000</v>
      </c>
      <c r="C115" s="710">
        <v>2000</v>
      </c>
      <c r="D115" s="711"/>
      <c r="E115" s="712">
        <v>4</v>
      </c>
    </row>
    <row r="116" spans="1:5" ht="15.75" thickBot="1">
      <c r="A116" s="686" t="s">
        <v>4</v>
      </c>
      <c r="B116" s="713">
        <f>SUM(B93:B115)</f>
        <v>29004</v>
      </c>
      <c r="C116" s="714">
        <f>SUM(C93:C115)</f>
        <v>25824</v>
      </c>
      <c r="D116" s="686">
        <v>0</v>
      </c>
      <c r="E116" s="689">
        <f>SUM(E93:E115)</f>
        <v>48</v>
      </c>
    </row>
    <row r="117" spans="1:5" ht="15.75" thickBot="1"/>
    <row r="118" spans="1:5" ht="30.75" customHeight="1">
      <c r="A118" s="1222" t="s">
        <v>545</v>
      </c>
      <c r="B118" s="1185" t="s">
        <v>64</v>
      </c>
      <c r="C118" s="1316"/>
      <c r="D118" s="1317" t="s">
        <v>82</v>
      </c>
      <c r="E118" s="1318"/>
    </row>
    <row r="119" spans="1:5">
      <c r="A119" s="1315"/>
      <c r="B119" s="234" t="s">
        <v>103</v>
      </c>
      <c r="C119" s="124" t="s">
        <v>104</v>
      </c>
      <c r="D119" s="249" t="s">
        <v>84</v>
      </c>
      <c r="E119" s="235" t="s">
        <v>83</v>
      </c>
    </row>
    <row r="120" spans="1:5">
      <c r="A120" s="16" t="s">
        <v>80</v>
      </c>
      <c r="B120" s="12">
        <v>681</v>
      </c>
      <c r="C120" s="306"/>
      <c r="D120" s="16"/>
      <c r="E120" s="27"/>
    </row>
    <row r="121" spans="1:5">
      <c r="A121" s="307" t="s">
        <v>695</v>
      </c>
      <c r="B121" s="352"/>
      <c r="C121" s="353"/>
      <c r="D121" s="715">
        <v>737</v>
      </c>
      <c r="E121" s="345">
        <v>720</v>
      </c>
    </row>
    <row r="122" spans="1:5">
      <c r="A122" s="308" t="s">
        <v>696</v>
      </c>
      <c r="B122" s="352"/>
      <c r="C122" s="353"/>
      <c r="D122" s="309" t="s">
        <v>697</v>
      </c>
      <c r="E122" s="310" t="s">
        <v>700</v>
      </c>
    </row>
    <row r="123" spans="1:5">
      <c r="A123" s="308" t="s">
        <v>698</v>
      </c>
      <c r="B123" s="352"/>
      <c r="C123" s="353"/>
      <c r="D123" s="309" t="s">
        <v>699</v>
      </c>
      <c r="E123" s="310" t="s">
        <v>1779</v>
      </c>
    </row>
    <row r="124" spans="1:5">
      <c r="A124" s="308" t="s">
        <v>701</v>
      </c>
      <c r="B124" s="352"/>
      <c r="C124" s="408">
        <v>1249</v>
      </c>
      <c r="D124" s="309" t="s">
        <v>702</v>
      </c>
      <c r="E124" s="310" t="s">
        <v>700</v>
      </c>
    </row>
    <row r="125" spans="1:5">
      <c r="A125" s="308" t="s">
        <v>703</v>
      </c>
      <c r="B125" s="352"/>
      <c r="C125" s="408"/>
      <c r="D125" s="309" t="s">
        <v>704</v>
      </c>
      <c r="E125" s="310" t="s">
        <v>1780</v>
      </c>
    </row>
    <row r="126" spans="1:5">
      <c r="A126" s="308" t="s">
        <v>705</v>
      </c>
      <c r="B126" s="716"/>
      <c r="C126" s="717">
        <v>300</v>
      </c>
      <c r="D126" s="309" t="s">
        <v>706</v>
      </c>
      <c r="E126" s="310" t="s">
        <v>700</v>
      </c>
    </row>
    <row r="127" spans="1:5">
      <c r="A127" s="308" t="s">
        <v>707</v>
      </c>
      <c r="B127" s="718"/>
      <c r="C127" s="717">
        <v>1110</v>
      </c>
      <c r="D127" s="309">
        <v>370</v>
      </c>
      <c r="E127" s="310" t="s">
        <v>1781</v>
      </c>
    </row>
    <row r="128" spans="1:5">
      <c r="A128" s="308" t="s">
        <v>708</v>
      </c>
      <c r="B128" s="718"/>
      <c r="C128" s="717"/>
      <c r="D128" s="309" t="s">
        <v>709</v>
      </c>
      <c r="E128" s="310" t="s">
        <v>1782</v>
      </c>
    </row>
    <row r="129" spans="1:5">
      <c r="A129" s="308" t="s">
        <v>710</v>
      </c>
      <c r="B129" s="718"/>
      <c r="C129" s="717"/>
      <c r="D129" s="309" t="s">
        <v>711</v>
      </c>
      <c r="E129" s="310" t="s">
        <v>700</v>
      </c>
    </row>
    <row r="130" spans="1:5">
      <c r="A130" s="308" t="s">
        <v>712</v>
      </c>
      <c r="B130" s="718"/>
      <c r="C130" s="717">
        <v>313</v>
      </c>
      <c r="D130" s="309" t="s">
        <v>713</v>
      </c>
      <c r="E130" s="310" t="s">
        <v>700</v>
      </c>
    </row>
    <row r="131" spans="1:5">
      <c r="A131" s="308" t="s">
        <v>714</v>
      </c>
      <c r="B131" s="718"/>
      <c r="C131" s="717"/>
      <c r="D131" s="309" t="s">
        <v>715</v>
      </c>
      <c r="E131" s="310" t="s">
        <v>700</v>
      </c>
    </row>
    <row r="132" spans="1:5">
      <c r="A132" s="308" t="s">
        <v>716</v>
      </c>
      <c r="B132" s="718"/>
      <c r="C132" s="717">
        <v>140</v>
      </c>
      <c r="D132" s="309" t="s">
        <v>717</v>
      </c>
      <c r="E132" s="310" t="s">
        <v>700</v>
      </c>
    </row>
    <row r="133" spans="1:5">
      <c r="A133" s="308" t="s">
        <v>718</v>
      </c>
      <c r="B133" s="718"/>
      <c r="C133" s="717">
        <v>1700</v>
      </c>
      <c r="D133" s="309">
        <v>6.8</v>
      </c>
      <c r="E133" s="310">
        <v>9.6999999999999993</v>
      </c>
    </row>
    <row r="134" spans="1:5">
      <c r="A134" s="308" t="s">
        <v>719</v>
      </c>
      <c r="B134" s="1400"/>
      <c r="C134" s="1401">
        <v>350</v>
      </c>
      <c r="D134" s="309">
        <v>30</v>
      </c>
      <c r="E134" s="310">
        <v>37</v>
      </c>
    </row>
    <row r="135" spans="1:5">
      <c r="A135" s="308" t="s">
        <v>720</v>
      </c>
      <c r="B135" s="1400"/>
      <c r="C135" s="1401"/>
      <c r="D135" s="309">
        <v>110</v>
      </c>
      <c r="E135" s="310">
        <v>122</v>
      </c>
    </row>
    <row r="136" spans="1:5">
      <c r="A136" s="308" t="s">
        <v>721</v>
      </c>
      <c r="B136" s="718"/>
      <c r="C136" s="717">
        <v>105</v>
      </c>
      <c r="D136" s="309" t="s">
        <v>722</v>
      </c>
      <c r="E136" s="310" t="s">
        <v>700</v>
      </c>
    </row>
    <row r="137" spans="1:5">
      <c r="A137" s="308" t="s">
        <v>723</v>
      </c>
      <c r="B137" s="718"/>
      <c r="C137" s="717"/>
      <c r="D137" s="309" t="s">
        <v>724</v>
      </c>
      <c r="E137" s="310" t="s">
        <v>1783</v>
      </c>
    </row>
    <row r="138" spans="1:5">
      <c r="A138" s="308" t="s">
        <v>725</v>
      </c>
      <c r="B138" s="718">
        <v>770</v>
      </c>
      <c r="C138" s="717">
        <v>1530</v>
      </c>
      <c r="D138" s="309" t="s">
        <v>726</v>
      </c>
      <c r="E138" s="310" t="s">
        <v>700</v>
      </c>
    </row>
    <row r="139" spans="1:5">
      <c r="A139" s="308" t="s">
        <v>727</v>
      </c>
      <c r="B139" s="311"/>
      <c r="C139" s="408"/>
      <c r="D139" s="309" t="s">
        <v>728</v>
      </c>
      <c r="E139" s="310" t="s">
        <v>700</v>
      </c>
    </row>
    <row r="140" spans="1:5" ht="15.75" thickBot="1">
      <c r="A140" s="19" t="s">
        <v>4</v>
      </c>
      <c r="B140" s="250">
        <f>SUM(B121:B139)</f>
        <v>770</v>
      </c>
      <c r="C140" s="404">
        <f>SUM(C121:C139)</f>
        <v>6797</v>
      </c>
      <c r="D140" s="19"/>
      <c r="E140" s="25"/>
    </row>
    <row r="141" spans="1:5" ht="15.75" thickBot="1"/>
    <row r="142" spans="1:5" ht="30.75" customHeight="1">
      <c r="A142" s="1394" t="s">
        <v>548</v>
      </c>
      <c r="B142" s="1396" t="s">
        <v>64</v>
      </c>
      <c r="C142" s="1397"/>
      <c r="D142" s="1398" t="s">
        <v>82</v>
      </c>
      <c r="E142" s="1399"/>
    </row>
    <row r="143" spans="1:5">
      <c r="A143" s="1395"/>
      <c r="B143" s="312" t="s">
        <v>103</v>
      </c>
      <c r="C143" s="313" t="s">
        <v>104</v>
      </c>
      <c r="D143" s="314" t="s">
        <v>84</v>
      </c>
      <c r="E143" s="233" t="s">
        <v>83</v>
      </c>
    </row>
    <row r="144" spans="1:5">
      <c r="A144" s="315" t="s">
        <v>80</v>
      </c>
      <c r="B144" s="316">
        <v>6163</v>
      </c>
      <c r="C144" s="317">
        <v>24725</v>
      </c>
      <c r="D144" s="318" t="s">
        <v>1549</v>
      </c>
      <c r="E144" s="319" t="s">
        <v>1549</v>
      </c>
    </row>
    <row r="145" spans="1:5">
      <c r="A145" s="320" t="s">
        <v>1784</v>
      </c>
      <c r="B145" s="321">
        <v>5808</v>
      </c>
      <c r="C145" s="322">
        <v>21555</v>
      </c>
      <c r="D145" s="323" t="s">
        <v>1549</v>
      </c>
      <c r="E145" s="324" t="s">
        <v>1549</v>
      </c>
    </row>
    <row r="146" spans="1:5">
      <c r="A146" s="325" t="s">
        <v>1785</v>
      </c>
      <c r="B146" s="326" t="s">
        <v>1549</v>
      </c>
      <c r="C146" s="327" t="s">
        <v>1549</v>
      </c>
      <c r="D146" s="323" t="s">
        <v>1549</v>
      </c>
      <c r="E146" s="324" t="s">
        <v>1549</v>
      </c>
    </row>
    <row r="147" spans="1:5">
      <c r="A147" s="328" t="s">
        <v>1786</v>
      </c>
      <c r="B147" s="326" t="s">
        <v>1549</v>
      </c>
      <c r="C147" s="327" t="s">
        <v>1549</v>
      </c>
      <c r="D147" s="329">
        <v>1062</v>
      </c>
      <c r="E147" s="330">
        <v>1526</v>
      </c>
    </row>
    <row r="148" spans="1:5">
      <c r="A148" s="328" t="s">
        <v>1787</v>
      </c>
      <c r="B148" s="326" t="s">
        <v>1549</v>
      </c>
      <c r="C148" s="327" t="s">
        <v>1549</v>
      </c>
      <c r="D148" s="329">
        <v>1</v>
      </c>
      <c r="E148" s="331">
        <v>1</v>
      </c>
    </row>
    <row r="149" spans="1:5">
      <c r="A149" s="328" t="s">
        <v>1788</v>
      </c>
      <c r="B149" s="326" t="s">
        <v>1549</v>
      </c>
      <c r="C149" s="327" t="s">
        <v>1549</v>
      </c>
      <c r="D149" s="329">
        <v>1</v>
      </c>
      <c r="E149" s="331">
        <v>1</v>
      </c>
    </row>
    <row r="150" spans="1:5">
      <c r="A150" s="328" t="s">
        <v>1789</v>
      </c>
      <c r="B150" s="326" t="s">
        <v>1549</v>
      </c>
      <c r="C150" s="327" t="s">
        <v>1549</v>
      </c>
      <c r="D150" s="329">
        <v>8</v>
      </c>
      <c r="E150" s="331">
        <v>7</v>
      </c>
    </row>
    <row r="151" spans="1:5">
      <c r="A151" s="328" t="s">
        <v>1790</v>
      </c>
      <c r="B151" s="326" t="s">
        <v>1549</v>
      </c>
      <c r="C151" s="327" t="s">
        <v>1549</v>
      </c>
      <c r="D151" s="329">
        <v>30</v>
      </c>
      <c r="E151" s="331">
        <v>32</v>
      </c>
    </row>
    <row r="152" spans="1:5">
      <c r="A152" s="328" t="s">
        <v>1791</v>
      </c>
      <c r="B152" s="326" t="s">
        <v>1549</v>
      </c>
      <c r="C152" s="327" t="s">
        <v>1549</v>
      </c>
      <c r="D152" s="329">
        <v>125</v>
      </c>
      <c r="E152" s="331">
        <v>136</v>
      </c>
    </row>
    <row r="153" spans="1:5">
      <c r="A153" s="328" t="s">
        <v>1792</v>
      </c>
      <c r="B153" s="326" t="s">
        <v>1549</v>
      </c>
      <c r="C153" s="327" t="s">
        <v>1549</v>
      </c>
      <c r="D153" s="329">
        <v>1</v>
      </c>
      <c r="E153" s="331">
        <v>1</v>
      </c>
    </row>
    <row r="154" spans="1:5">
      <c r="A154" s="328" t="s">
        <v>1793</v>
      </c>
      <c r="B154" s="326" t="s">
        <v>1549</v>
      </c>
      <c r="C154" s="327" t="s">
        <v>1549</v>
      </c>
      <c r="D154" s="329">
        <v>3</v>
      </c>
      <c r="E154" s="331">
        <v>3</v>
      </c>
    </row>
    <row r="155" spans="1:5" ht="25.5">
      <c r="A155" s="328" t="s">
        <v>1794</v>
      </c>
      <c r="B155" s="326" t="s">
        <v>1549</v>
      </c>
      <c r="C155" s="327" t="s">
        <v>1549</v>
      </c>
      <c r="D155" s="329">
        <v>1</v>
      </c>
      <c r="E155" s="331">
        <v>3</v>
      </c>
    </row>
    <row r="156" spans="1:5" ht="25.5">
      <c r="A156" s="328" t="s">
        <v>1795</v>
      </c>
      <c r="B156" s="326" t="s">
        <v>1549</v>
      </c>
      <c r="C156" s="327" t="s">
        <v>1549</v>
      </c>
      <c r="D156" s="329">
        <v>5</v>
      </c>
      <c r="E156" s="331">
        <v>5</v>
      </c>
    </row>
    <row r="157" spans="1:5">
      <c r="A157" s="325" t="s">
        <v>1796</v>
      </c>
      <c r="B157" s="326" t="s">
        <v>1549</v>
      </c>
      <c r="C157" s="327" t="s">
        <v>1549</v>
      </c>
      <c r="D157" s="323" t="s">
        <v>1549</v>
      </c>
      <c r="E157" s="324" t="s">
        <v>1549</v>
      </c>
    </row>
    <row r="158" spans="1:5" ht="25.5">
      <c r="A158" s="328" t="s">
        <v>1797</v>
      </c>
      <c r="B158" s="326" t="s">
        <v>1549</v>
      </c>
      <c r="C158" s="327" t="s">
        <v>1549</v>
      </c>
      <c r="D158" s="329">
        <v>4.5</v>
      </c>
      <c r="E158" s="332">
        <v>5.335</v>
      </c>
    </row>
    <row r="159" spans="1:5">
      <c r="A159" s="328" t="s">
        <v>1798</v>
      </c>
      <c r="B159" s="326" t="s">
        <v>1549</v>
      </c>
      <c r="C159" s="327" t="s">
        <v>1549</v>
      </c>
      <c r="D159" s="329">
        <v>40</v>
      </c>
      <c r="E159" s="333">
        <v>88</v>
      </c>
    </row>
    <row r="160" spans="1:5">
      <c r="A160" s="328" t="s">
        <v>1799</v>
      </c>
      <c r="B160" s="326" t="s">
        <v>1549</v>
      </c>
      <c r="C160" s="327" t="s">
        <v>1549</v>
      </c>
      <c r="D160" s="329">
        <v>500</v>
      </c>
      <c r="E160" s="333">
        <v>5980</v>
      </c>
    </row>
    <row r="161" spans="1:5">
      <c r="A161" s="328" t="s">
        <v>1800</v>
      </c>
      <c r="B161" s="326" t="s">
        <v>1549</v>
      </c>
      <c r="C161" s="327" t="s">
        <v>1549</v>
      </c>
      <c r="D161" s="329">
        <v>1</v>
      </c>
      <c r="E161" s="333">
        <v>1</v>
      </c>
    </row>
    <row r="162" spans="1:5">
      <c r="A162" s="328" t="s">
        <v>1801</v>
      </c>
      <c r="B162" s="326" t="s">
        <v>1549</v>
      </c>
      <c r="C162" s="327" t="s">
        <v>1549</v>
      </c>
      <c r="D162" s="329">
        <v>20</v>
      </c>
      <c r="E162" s="331">
        <v>50</v>
      </c>
    </row>
    <row r="163" spans="1:5" ht="25.5">
      <c r="A163" s="328" t="s">
        <v>1802</v>
      </c>
      <c r="B163" s="326" t="s">
        <v>1549</v>
      </c>
      <c r="C163" s="327" t="s">
        <v>1549</v>
      </c>
      <c r="D163" s="329">
        <v>6</v>
      </c>
      <c r="E163" s="331">
        <v>2</v>
      </c>
    </row>
    <row r="164" spans="1:5">
      <c r="A164" s="325" t="s">
        <v>1803</v>
      </c>
      <c r="B164" s="326" t="s">
        <v>1549</v>
      </c>
      <c r="C164" s="327" t="s">
        <v>1549</v>
      </c>
      <c r="D164" s="323" t="s">
        <v>1549</v>
      </c>
      <c r="E164" s="324" t="s">
        <v>1549</v>
      </c>
    </row>
    <row r="165" spans="1:5">
      <c r="A165" s="328" t="s">
        <v>1804</v>
      </c>
      <c r="B165" s="326" t="s">
        <v>1549</v>
      </c>
      <c r="C165" s="327" t="s">
        <v>1549</v>
      </c>
      <c r="D165" s="329">
        <v>240</v>
      </c>
      <c r="E165" s="331">
        <v>262</v>
      </c>
    </row>
    <row r="166" spans="1:5">
      <c r="A166" s="328" t="s">
        <v>1805</v>
      </c>
      <c r="B166" s="326" t="s">
        <v>1549</v>
      </c>
      <c r="C166" s="327" t="s">
        <v>1549</v>
      </c>
      <c r="D166" s="329">
        <v>543</v>
      </c>
      <c r="E166" s="331">
        <v>538</v>
      </c>
    </row>
    <row r="167" spans="1:5">
      <c r="A167" s="328" t="s">
        <v>1806</v>
      </c>
      <c r="B167" s="326" t="s">
        <v>1549</v>
      </c>
      <c r="C167" s="327" t="s">
        <v>1549</v>
      </c>
      <c r="D167" s="329">
        <v>185</v>
      </c>
      <c r="E167" s="331">
        <v>362</v>
      </c>
    </row>
    <row r="168" spans="1:5">
      <c r="A168" s="328" t="s">
        <v>1807</v>
      </c>
      <c r="B168" s="326" t="s">
        <v>1549</v>
      </c>
      <c r="C168" s="327" t="s">
        <v>1549</v>
      </c>
      <c r="D168" s="329">
        <v>1</v>
      </c>
      <c r="E168" s="331">
        <v>1</v>
      </c>
    </row>
    <row r="169" spans="1:5">
      <c r="A169" s="325" t="s">
        <v>1808</v>
      </c>
      <c r="B169" s="326" t="s">
        <v>1549</v>
      </c>
      <c r="C169" s="327" t="s">
        <v>1549</v>
      </c>
      <c r="D169" s="323" t="s">
        <v>1549</v>
      </c>
      <c r="E169" s="324" t="s">
        <v>1549</v>
      </c>
    </row>
    <row r="170" spans="1:5">
      <c r="A170" s="328" t="s">
        <v>1809</v>
      </c>
      <c r="B170" s="326" t="s">
        <v>1549</v>
      </c>
      <c r="C170" s="327" t="s">
        <v>1549</v>
      </c>
      <c r="D170" s="329">
        <v>1</v>
      </c>
      <c r="E170" s="331">
        <v>1</v>
      </c>
    </row>
    <row r="171" spans="1:5">
      <c r="A171" s="328" t="s">
        <v>1810</v>
      </c>
      <c r="B171" s="326" t="s">
        <v>1549</v>
      </c>
      <c r="C171" s="327" t="s">
        <v>1549</v>
      </c>
      <c r="D171" s="329">
        <v>4</v>
      </c>
      <c r="E171" s="331">
        <v>4</v>
      </c>
    </row>
    <row r="172" spans="1:5">
      <c r="A172" s="328" t="s">
        <v>1811</v>
      </c>
      <c r="B172" s="326" t="s">
        <v>1549</v>
      </c>
      <c r="C172" s="327" t="s">
        <v>1549</v>
      </c>
      <c r="D172" s="329">
        <v>200</v>
      </c>
      <c r="E172" s="331">
        <v>1093</v>
      </c>
    </row>
    <row r="173" spans="1:5">
      <c r="A173" s="328" t="s">
        <v>1812</v>
      </c>
      <c r="B173" s="326" t="s">
        <v>1549</v>
      </c>
      <c r="C173" s="327" t="s">
        <v>1549</v>
      </c>
      <c r="D173" s="329">
        <v>23</v>
      </c>
      <c r="E173" s="331">
        <v>28</v>
      </c>
    </row>
    <row r="174" spans="1:5">
      <c r="A174" s="328" t="s">
        <v>1813</v>
      </c>
      <c r="B174" s="326" t="s">
        <v>1549</v>
      </c>
      <c r="C174" s="327" t="s">
        <v>1549</v>
      </c>
      <c r="D174" s="329">
        <v>3</v>
      </c>
      <c r="E174" s="331">
        <v>4</v>
      </c>
    </row>
    <row r="175" spans="1:5">
      <c r="A175" s="328" t="s">
        <v>1814</v>
      </c>
      <c r="B175" s="326" t="s">
        <v>1549</v>
      </c>
      <c r="C175" s="327" t="s">
        <v>1549</v>
      </c>
      <c r="D175" s="329">
        <v>1037</v>
      </c>
      <c r="E175" s="331">
        <v>1068</v>
      </c>
    </row>
    <row r="176" spans="1:5" ht="25.5">
      <c r="A176" s="328" t="s">
        <v>1815</v>
      </c>
      <c r="B176" s="326" t="s">
        <v>1549</v>
      </c>
      <c r="C176" s="327" t="s">
        <v>1549</v>
      </c>
      <c r="D176" s="329">
        <v>3</v>
      </c>
      <c r="E176" s="331">
        <v>1</v>
      </c>
    </row>
    <row r="177" spans="1:5" ht="25.5">
      <c r="A177" s="328" t="s">
        <v>1816</v>
      </c>
      <c r="B177" s="326" t="s">
        <v>1549</v>
      </c>
      <c r="C177" s="327" t="s">
        <v>1549</v>
      </c>
      <c r="D177" s="329">
        <v>11</v>
      </c>
      <c r="E177" s="331">
        <v>20</v>
      </c>
    </row>
    <row r="178" spans="1:5">
      <c r="A178" s="325" t="s">
        <v>1817</v>
      </c>
      <c r="B178" s="326" t="s">
        <v>1549</v>
      </c>
      <c r="C178" s="327" t="s">
        <v>1549</v>
      </c>
      <c r="D178" s="323" t="s">
        <v>1549</v>
      </c>
      <c r="E178" s="324" t="s">
        <v>1549</v>
      </c>
    </row>
    <row r="179" spans="1:5" ht="25.5">
      <c r="A179" s="328" t="s">
        <v>1818</v>
      </c>
      <c r="B179" s="326" t="s">
        <v>1549</v>
      </c>
      <c r="C179" s="327" t="s">
        <v>1549</v>
      </c>
      <c r="D179" s="329">
        <v>20</v>
      </c>
      <c r="E179" s="331">
        <v>37</v>
      </c>
    </row>
    <row r="180" spans="1:5" ht="25.5">
      <c r="A180" s="328" t="s">
        <v>1819</v>
      </c>
      <c r="B180" s="326" t="s">
        <v>1549</v>
      </c>
      <c r="C180" s="327" t="s">
        <v>1549</v>
      </c>
      <c r="D180" s="329">
        <v>12</v>
      </c>
      <c r="E180" s="331">
        <v>18</v>
      </c>
    </row>
    <row r="181" spans="1:5" ht="25.5">
      <c r="A181" s="328" t="s">
        <v>1820</v>
      </c>
      <c r="B181" s="326" t="s">
        <v>1549</v>
      </c>
      <c r="C181" s="327" t="s">
        <v>1549</v>
      </c>
      <c r="D181" s="329">
        <v>13</v>
      </c>
      <c r="E181" s="331">
        <v>14</v>
      </c>
    </row>
    <row r="182" spans="1:5" ht="25.5">
      <c r="A182" s="328" t="s">
        <v>1821</v>
      </c>
      <c r="B182" s="326" t="s">
        <v>1549</v>
      </c>
      <c r="C182" s="327" t="s">
        <v>1549</v>
      </c>
      <c r="D182" s="329">
        <v>18</v>
      </c>
      <c r="E182" s="331">
        <v>16</v>
      </c>
    </row>
    <row r="183" spans="1:5" ht="25.5">
      <c r="A183" s="328" t="s">
        <v>1822</v>
      </c>
      <c r="B183" s="326" t="s">
        <v>1549</v>
      </c>
      <c r="C183" s="327" t="s">
        <v>1549</v>
      </c>
      <c r="D183" s="329">
        <v>4</v>
      </c>
      <c r="E183" s="331">
        <v>6</v>
      </c>
    </row>
    <row r="184" spans="1:5">
      <c r="A184" s="328" t="s">
        <v>1823</v>
      </c>
      <c r="B184" s="326" t="s">
        <v>1549</v>
      </c>
      <c r="C184" s="327" t="s">
        <v>1549</v>
      </c>
      <c r="D184" s="329">
        <v>1</v>
      </c>
      <c r="E184" s="331">
        <v>3</v>
      </c>
    </row>
    <row r="185" spans="1:5">
      <c r="A185" s="328" t="s">
        <v>1824</v>
      </c>
      <c r="B185" s="326" t="s">
        <v>1549</v>
      </c>
      <c r="C185" s="327" t="s">
        <v>1549</v>
      </c>
      <c r="D185" s="329">
        <v>109</v>
      </c>
      <c r="E185" s="331">
        <v>152</v>
      </c>
    </row>
    <row r="186" spans="1:5">
      <c r="A186" s="328" t="s">
        <v>1825</v>
      </c>
      <c r="B186" s="326" t="s">
        <v>1549</v>
      </c>
      <c r="C186" s="327" t="s">
        <v>1549</v>
      </c>
      <c r="D186" s="329">
        <v>55</v>
      </c>
      <c r="E186" s="331">
        <v>155</v>
      </c>
    </row>
    <row r="187" spans="1:5">
      <c r="A187" s="320" t="s">
        <v>1826</v>
      </c>
      <c r="B187" s="334">
        <v>355</v>
      </c>
      <c r="C187" s="322">
        <v>3170</v>
      </c>
      <c r="D187" s="323" t="s">
        <v>1549</v>
      </c>
      <c r="E187" s="324" t="s">
        <v>1549</v>
      </c>
    </row>
    <row r="188" spans="1:5">
      <c r="A188" s="325" t="s">
        <v>1827</v>
      </c>
      <c r="B188" s="326" t="s">
        <v>1549</v>
      </c>
      <c r="C188" s="327" t="s">
        <v>1549</v>
      </c>
      <c r="D188" s="335">
        <v>211</v>
      </c>
      <c r="E188" s="333">
        <v>202</v>
      </c>
    </row>
    <row r="189" spans="1:5" ht="25.5">
      <c r="A189" s="325" t="s">
        <v>1828</v>
      </c>
      <c r="B189" s="326" t="s">
        <v>1549</v>
      </c>
      <c r="C189" s="327" t="s">
        <v>1549</v>
      </c>
      <c r="D189" s="335">
        <v>141</v>
      </c>
      <c r="E189" s="333">
        <v>357</v>
      </c>
    </row>
    <row r="190" spans="1:5" ht="15.75" thickBot="1">
      <c r="A190" s="336" t="s">
        <v>4</v>
      </c>
      <c r="B190" s="337">
        <v>6163</v>
      </c>
      <c r="C190" s="338">
        <v>24725</v>
      </c>
      <c r="D190" s="339"/>
      <c r="E190" s="340"/>
    </row>
    <row r="191" spans="1:5" ht="15.75" thickBot="1"/>
    <row r="192" spans="1:5">
      <c r="A192" s="1222" t="s">
        <v>559</v>
      </c>
      <c r="B192" s="1185" t="s">
        <v>64</v>
      </c>
      <c r="C192" s="1316"/>
      <c r="D192" s="1317" t="s">
        <v>729</v>
      </c>
      <c r="E192" s="1318"/>
    </row>
    <row r="193" spans="1:5">
      <c r="A193" s="1315"/>
      <c r="B193" s="234" t="s">
        <v>103</v>
      </c>
      <c r="C193" s="124" t="s">
        <v>104</v>
      </c>
      <c r="D193" s="249" t="s">
        <v>84</v>
      </c>
      <c r="E193" s="235" t="s">
        <v>83</v>
      </c>
    </row>
    <row r="194" spans="1:5">
      <c r="A194" s="16" t="s">
        <v>80</v>
      </c>
      <c r="B194" s="12"/>
      <c r="C194" s="27"/>
      <c r="D194" s="16"/>
      <c r="E194" s="36"/>
    </row>
    <row r="195" spans="1:5">
      <c r="A195" s="679" t="s">
        <v>730</v>
      </c>
      <c r="B195" s="719">
        <v>0</v>
      </c>
      <c r="C195" s="691">
        <v>3000</v>
      </c>
      <c r="D195" s="682"/>
      <c r="E195" s="683"/>
    </row>
    <row r="196" spans="1:5">
      <c r="A196" s="679" t="s">
        <v>731</v>
      </c>
      <c r="B196" s="719">
        <v>0</v>
      </c>
      <c r="C196" s="691">
        <v>1517.5</v>
      </c>
      <c r="D196" s="682"/>
      <c r="E196" s="683"/>
    </row>
    <row r="197" spans="1:5">
      <c r="A197" s="679" t="s">
        <v>732</v>
      </c>
      <c r="B197" s="719">
        <v>0</v>
      </c>
      <c r="C197" s="691">
        <v>4000</v>
      </c>
      <c r="D197" s="682"/>
      <c r="E197" s="683"/>
    </row>
    <row r="198" spans="1:5">
      <c r="A198" s="679" t="s">
        <v>733</v>
      </c>
      <c r="B198" s="719">
        <v>0</v>
      </c>
      <c r="C198" s="691">
        <v>2000</v>
      </c>
      <c r="D198" s="682"/>
      <c r="E198" s="683"/>
    </row>
    <row r="199" spans="1:5">
      <c r="A199" s="679" t="s">
        <v>734</v>
      </c>
      <c r="B199" s="719">
        <v>0</v>
      </c>
      <c r="C199" s="691">
        <v>3000</v>
      </c>
      <c r="D199" s="682"/>
      <c r="E199" s="683"/>
    </row>
    <row r="200" spans="1:5">
      <c r="A200" s="679" t="s">
        <v>735</v>
      </c>
      <c r="B200" s="719">
        <v>1396</v>
      </c>
      <c r="C200" s="691">
        <v>2604</v>
      </c>
      <c r="D200" s="682"/>
      <c r="E200" s="683"/>
    </row>
    <row r="201" spans="1:5">
      <c r="A201" s="679" t="s">
        <v>736</v>
      </c>
      <c r="B201" s="719">
        <v>2796</v>
      </c>
      <c r="C201" s="691">
        <v>7204</v>
      </c>
      <c r="D201" s="682"/>
      <c r="E201" s="683"/>
    </row>
    <row r="202" spans="1:5">
      <c r="A202" s="679" t="s">
        <v>737</v>
      </c>
      <c r="B202" s="719">
        <v>0</v>
      </c>
      <c r="C202" s="691">
        <v>3057.5</v>
      </c>
      <c r="D202" s="682"/>
      <c r="E202" s="683"/>
    </row>
    <row r="203" spans="1:5" ht="15.75" thickBot="1">
      <c r="A203" s="686" t="s">
        <v>4</v>
      </c>
      <c r="B203" s="692">
        <f>SUM(B195:B202)</f>
        <v>4192</v>
      </c>
      <c r="C203" s="693">
        <f>SUM(C195:C202)</f>
        <v>26383</v>
      </c>
      <c r="D203" s="686"/>
      <c r="E203" s="689"/>
    </row>
    <row r="204" spans="1:5">
      <c r="A204" s="382" t="s">
        <v>1548</v>
      </c>
      <c r="B204" s="381"/>
      <c r="C204" s="381"/>
    </row>
    <row r="205" spans="1:5" ht="15.75" thickBot="1">
      <c r="A205" s="348"/>
    </row>
    <row r="206" spans="1:5" ht="30" customHeight="1">
      <c r="A206" s="1222" t="s">
        <v>573</v>
      </c>
      <c r="B206" s="1185" t="s">
        <v>64</v>
      </c>
      <c r="C206" s="1316"/>
      <c r="D206" s="1317" t="s">
        <v>82</v>
      </c>
      <c r="E206" s="1318"/>
    </row>
    <row r="207" spans="1:5">
      <c r="A207" s="1315"/>
      <c r="B207" s="234" t="s">
        <v>103</v>
      </c>
      <c r="C207" s="124" t="s">
        <v>104</v>
      </c>
      <c r="D207" s="249" t="s">
        <v>84</v>
      </c>
      <c r="E207" s="235" t="s">
        <v>83</v>
      </c>
    </row>
    <row r="208" spans="1:5">
      <c r="A208" s="16" t="s">
        <v>80</v>
      </c>
      <c r="B208" s="12"/>
      <c r="C208" s="12"/>
      <c r="D208" s="344"/>
      <c r="E208" s="36"/>
    </row>
    <row r="209" spans="1:5">
      <c r="A209" s="679" t="s">
        <v>930</v>
      </c>
      <c r="B209" s="720"/>
      <c r="C209" s="721">
        <v>2237.08</v>
      </c>
      <c r="D209" s="682">
        <v>157</v>
      </c>
      <c r="E209" s="683">
        <v>183</v>
      </c>
    </row>
    <row r="210" spans="1:5">
      <c r="A210" s="679" t="s">
        <v>931</v>
      </c>
      <c r="B210" s="720"/>
      <c r="C210" s="721">
        <v>13455.178000000002</v>
      </c>
      <c r="D210" s="682">
        <v>26</v>
      </c>
      <c r="E210" s="683">
        <v>29.8</v>
      </c>
    </row>
    <row r="211" spans="1:5">
      <c r="A211" s="722" t="s">
        <v>932</v>
      </c>
      <c r="B211" s="723"/>
      <c r="C211" s="724">
        <v>134</v>
      </c>
      <c r="D211" s="725">
        <v>0</v>
      </c>
      <c r="E211" s="726">
        <v>2</v>
      </c>
    </row>
    <row r="212" spans="1:5">
      <c r="A212" s="722" t="s">
        <v>933</v>
      </c>
      <c r="B212" s="723">
        <v>5650</v>
      </c>
      <c r="C212" s="724">
        <v>2655.34</v>
      </c>
      <c r="D212" s="725">
        <v>23</v>
      </c>
      <c r="E212" s="726">
        <v>153</v>
      </c>
    </row>
    <row r="213" spans="1:5">
      <c r="A213" s="722" t="s">
        <v>934</v>
      </c>
      <c r="B213" s="723"/>
      <c r="C213" s="724">
        <v>1252.4000000000001</v>
      </c>
      <c r="D213" s="725">
        <v>10</v>
      </c>
      <c r="E213" s="726">
        <v>38</v>
      </c>
    </row>
    <row r="214" spans="1:5">
      <c r="A214" s="722" t="s">
        <v>1829</v>
      </c>
      <c r="B214" s="723">
        <v>90</v>
      </c>
      <c r="C214" s="724">
        <v>2735</v>
      </c>
      <c r="D214" s="725">
        <v>22</v>
      </c>
      <c r="E214" s="726">
        <v>33</v>
      </c>
    </row>
    <row r="215" spans="1:5" ht="15.75" thickBot="1">
      <c r="A215" s="686" t="s">
        <v>4</v>
      </c>
      <c r="B215" s="727">
        <v>5740</v>
      </c>
      <c r="C215" s="727">
        <v>22469</v>
      </c>
      <c r="D215" s="686">
        <v>238</v>
      </c>
      <c r="E215" s="689">
        <v>438.8</v>
      </c>
    </row>
    <row r="216" spans="1:5" ht="15.75" thickBot="1"/>
    <row r="217" spans="1:5" ht="15" customHeight="1">
      <c r="A217" s="1222" t="s">
        <v>575</v>
      </c>
      <c r="B217" s="1185" t="s">
        <v>64</v>
      </c>
      <c r="C217" s="1316"/>
      <c r="D217" s="1317" t="s">
        <v>82</v>
      </c>
      <c r="E217" s="1318"/>
    </row>
    <row r="218" spans="1:5">
      <c r="A218" s="1315"/>
      <c r="B218" s="234" t="s">
        <v>103</v>
      </c>
      <c r="C218" s="124" t="s">
        <v>104</v>
      </c>
      <c r="D218" s="249" t="s">
        <v>84</v>
      </c>
      <c r="E218" s="235" t="s">
        <v>83</v>
      </c>
    </row>
    <row r="219" spans="1:5">
      <c r="A219" s="16" t="s">
        <v>80</v>
      </c>
      <c r="B219" s="12"/>
      <c r="C219" s="27"/>
      <c r="D219" s="16"/>
      <c r="E219" s="36"/>
    </row>
    <row r="220" spans="1:5">
      <c r="A220" s="728" t="s">
        <v>935</v>
      </c>
      <c r="B220" s="729"/>
      <c r="C220" s="729">
        <v>2629</v>
      </c>
      <c r="D220" s="730"/>
      <c r="E220" s="731"/>
    </row>
    <row r="221" spans="1:5">
      <c r="A221" s="732" t="s">
        <v>936</v>
      </c>
      <c r="B221" s="733"/>
      <c r="C221" s="734"/>
      <c r="D221" s="735"/>
      <c r="E221" s="736"/>
    </row>
    <row r="222" spans="1:5" ht="24.75">
      <c r="A222" s="737" t="s">
        <v>937</v>
      </c>
      <c r="B222" s="738"/>
      <c r="C222" s="739"/>
      <c r="D222" s="740" t="s">
        <v>938</v>
      </c>
      <c r="E222" s="741" t="s">
        <v>1830</v>
      </c>
    </row>
    <row r="223" spans="1:5" ht="84.75">
      <c r="A223" s="742" t="s">
        <v>940</v>
      </c>
      <c r="B223" s="743"/>
      <c r="C223" s="744"/>
      <c r="D223" s="745" t="s">
        <v>941</v>
      </c>
      <c r="E223" s="741" t="s">
        <v>1831</v>
      </c>
    </row>
    <row r="224" spans="1:5" ht="24.75">
      <c r="A224" s="737" t="s">
        <v>942</v>
      </c>
      <c r="B224" s="743"/>
      <c r="C224" s="744"/>
      <c r="D224" s="745" t="s">
        <v>943</v>
      </c>
      <c r="E224" s="746" t="s">
        <v>1832</v>
      </c>
    </row>
    <row r="225" spans="1:5" ht="84.75">
      <c r="A225" s="742" t="s">
        <v>944</v>
      </c>
      <c r="B225" s="743"/>
      <c r="C225" s="744"/>
      <c r="D225" s="745" t="s">
        <v>945</v>
      </c>
      <c r="E225" s="746" t="s">
        <v>1833</v>
      </c>
    </row>
    <row r="226" spans="1:5" ht="24.75">
      <c r="A226" s="747" t="s">
        <v>946</v>
      </c>
      <c r="B226" s="733"/>
      <c r="C226" s="734"/>
      <c r="D226" s="735"/>
      <c r="E226" s="734"/>
    </row>
    <row r="227" spans="1:5" ht="60.75">
      <c r="A227" s="748" t="s">
        <v>947</v>
      </c>
      <c r="B227" s="743"/>
      <c r="C227" s="744"/>
      <c r="D227" s="745" t="s">
        <v>948</v>
      </c>
      <c r="E227" s="746" t="s">
        <v>1834</v>
      </c>
    </row>
    <row r="228" spans="1:5" ht="60.75">
      <c r="A228" s="748" t="s">
        <v>949</v>
      </c>
      <c r="B228" s="743"/>
      <c r="C228" s="744"/>
      <c r="D228" s="745" t="s">
        <v>939</v>
      </c>
      <c r="E228" s="746" t="s">
        <v>1835</v>
      </c>
    </row>
    <row r="229" spans="1:5" ht="24.75">
      <c r="A229" s="748" t="s">
        <v>950</v>
      </c>
      <c r="B229" s="743"/>
      <c r="C229" s="744"/>
      <c r="D229" s="745" t="s">
        <v>948</v>
      </c>
      <c r="E229" s="749" t="s">
        <v>1836</v>
      </c>
    </row>
    <row r="230" spans="1:5" ht="24.75">
      <c r="A230" s="747" t="s">
        <v>951</v>
      </c>
      <c r="B230" s="733"/>
      <c r="C230" s="734"/>
      <c r="D230" s="735"/>
      <c r="E230" s="734"/>
    </row>
    <row r="231" spans="1:5" ht="84">
      <c r="A231" s="748" t="s">
        <v>952</v>
      </c>
      <c r="B231" s="738"/>
      <c r="C231" s="739"/>
      <c r="D231" s="750" t="s">
        <v>953</v>
      </c>
      <c r="E231" s="751" t="s">
        <v>1837</v>
      </c>
    </row>
    <row r="232" spans="1:5" ht="108">
      <c r="A232" s="752" t="s">
        <v>954</v>
      </c>
      <c r="B232" s="743"/>
      <c r="C232" s="744"/>
      <c r="D232" s="750" t="s">
        <v>948</v>
      </c>
      <c r="E232" s="751" t="s">
        <v>1838</v>
      </c>
    </row>
    <row r="233" spans="1:5" ht="60">
      <c r="A233" s="748" t="s">
        <v>955</v>
      </c>
      <c r="B233" s="743"/>
      <c r="C233" s="744"/>
      <c r="D233" s="750" t="s">
        <v>948</v>
      </c>
      <c r="E233" s="751" t="s">
        <v>1839</v>
      </c>
    </row>
    <row r="234" spans="1:5" ht="144">
      <c r="A234" s="748" t="s">
        <v>956</v>
      </c>
      <c r="B234" s="743"/>
      <c r="C234" s="744"/>
      <c r="D234" s="753" t="s">
        <v>957</v>
      </c>
      <c r="E234" s="751" t="s">
        <v>1840</v>
      </c>
    </row>
    <row r="235" spans="1:5" ht="36.75">
      <c r="A235" s="748" t="s">
        <v>958</v>
      </c>
      <c r="B235" s="743"/>
      <c r="C235" s="744"/>
      <c r="D235" s="750" t="s">
        <v>948</v>
      </c>
      <c r="E235" s="746" t="s">
        <v>1841</v>
      </c>
    </row>
    <row r="236" spans="1:5" ht="96.75">
      <c r="A236" s="754" t="s">
        <v>959</v>
      </c>
      <c r="B236" s="743"/>
      <c r="C236" s="744"/>
      <c r="D236" s="750" t="s">
        <v>960</v>
      </c>
      <c r="E236" s="746" t="s">
        <v>1842</v>
      </c>
    </row>
    <row r="237" spans="1:5">
      <c r="A237" s="755" t="s">
        <v>961</v>
      </c>
      <c r="B237" s="756"/>
      <c r="C237" s="757">
        <v>973</v>
      </c>
      <c r="D237" s="758"/>
      <c r="E237" s="757"/>
    </row>
    <row r="238" spans="1:5" ht="24.75">
      <c r="A238" s="759" t="s">
        <v>962</v>
      </c>
      <c r="B238" s="743"/>
      <c r="C238" s="744"/>
      <c r="D238" s="750" t="s">
        <v>948</v>
      </c>
      <c r="E238" s="746" t="s">
        <v>1843</v>
      </c>
    </row>
    <row r="239" spans="1:5" ht="24.75">
      <c r="A239" s="748" t="s">
        <v>963</v>
      </c>
      <c r="B239" s="743"/>
      <c r="C239" s="744"/>
      <c r="D239" s="750" t="s">
        <v>948</v>
      </c>
      <c r="E239" s="746" t="s">
        <v>1843</v>
      </c>
    </row>
    <row r="240" spans="1:5" ht="24.75">
      <c r="A240" s="748" t="s">
        <v>964</v>
      </c>
      <c r="B240" s="743"/>
      <c r="C240" s="744"/>
      <c r="D240" s="750" t="s">
        <v>948</v>
      </c>
      <c r="E240" s="746" t="s">
        <v>1844</v>
      </c>
    </row>
    <row r="241" spans="1:5" ht="24.75">
      <c r="A241" s="748" t="s">
        <v>965</v>
      </c>
      <c r="B241" s="743"/>
      <c r="C241" s="744"/>
      <c r="D241" s="750" t="s">
        <v>966</v>
      </c>
      <c r="E241" s="749" t="s">
        <v>1845</v>
      </c>
    </row>
    <row r="242" spans="1:5">
      <c r="A242" s="748" t="s">
        <v>967</v>
      </c>
      <c r="B242" s="743"/>
      <c r="C242" s="744"/>
      <c r="D242" s="750" t="s">
        <v>966</v>
      </c>
      <c r="E242" s="749" t="s">
        <v>1846</v>
      </c>
    </row>
    <row r="243" spans="1:5">
      <c r="A243" s="748" t="s">
        <v>968</v>
      </c>
      <c r="B243" s="743"/>
      <c r="C243" s="744"/>
      <c r="D243" s="750" t="s">
        <v>966</v>
      </c>
      <c r="E243" s="749" t="s">
        <v>1847</v>
      </c>
    </row>
    <row r="244" spans="1:5" ht="26.25">
      <c r="A244" s="752" t="s">
        <v>969</v>
      </c>
      <c r="B244" s="743"/>
      <c r="C244" s="744"/>
      <c r="D244" s="750" t="s">
        <v>966</v>
      </c>
      <c r="E244" s="760" t="s">
        <v>1848</v>
      </c>
    </row>
    <row r="245" spans="1:5" ht="36.75">
      <c r="A245" s="748" t="s">
        <v>970</v>
      </c>
      <c r="B245" s="743"/>
      <c r="C245" s="744"/>
      <c r="D245" s="753" t="s">
        <v>971</v>
      </c>
      <c r="E245" s="746" t="s">
        <v>1849</v>
      </c>
    </row>
    <row r="246" spans="1:5" ht="24.75">
      <c r="A246" s="748" t="s">
        <v>972</v>
      </c>
      <c r="B246" s="743"/>
      <c r="C246" s="744"/>
      <c r="D246" s="750" t="s">
        <v>966</v>
      </c>
      <c r="E246" s="741" t="s">
        <v>1850</v>
      </c>
    </row>
    <row r="247" spans="1:5" ht="36.75">
      <c r="A247" s="748" t="s">
        <v>973</v>
      </c>
      <c r="B247" s="743"/>
      <c r="C247" s="744"/>
      <c r="D247" s="750" t="s">
        <v>966</v>
      </c>
      <c r="E247" s="749" t="s">
        <v>1851</v>
      </c>
    </row>
    <row r="248" spans="1:5">
      <c r="A248" s="755" t="s">
        <v>974</v>
      </c>
      <c r="B248" s="756"/>
      <c r="C248" s="757">
        <v>866</v>
      </c>
      <c r="D248" s="761"/>
      <c r="E248" s="757"/>
    </row>
    <row r="249" spans="1:5" ht="96">
      <c r="A249" s="752" t="s">
        <v>975</v>
      </c>
      <c r="B249" s="743"/>
      <c r="C249" s="744"/>
      <c r="D249" s="762">
        <v>0</v>
      </c>
      <c r="E249" s="763" t="s">
        <v>1852</v>
      </c>
    </row>
    <row r="250" spans="1:5" ht="45">
      <c r="A250" s="752" t="s">
        <v>976</v>
      </c>
      <c r="B250" s="743"/>
      <c r="C250" s="744"/>
      <c r="D250" s="762">
        <v>500</v>
      </c>
      <c r="E250" s="764" t="s">
        <v>1853</v>
      </c>
    </row>
    <row r="251" spans="1:5" ht="144">
      <c r="A251" s="752" t="s">
        <v>977</v>
      </c>
      <c r="B251" s="743"/>
      <c r="C251" s="744"/>
      <c r="D251" s="762">
        <v>0</v>
      </c>
      <c r="E251" s="765" t="s">
        <v>1854</v>
      </c>
    </row>
    <row r="252" spans="1:5" ht="36.75">
      <c r="A252" s="752" t="s">
        <v>978</v>
      </c>
      <c r="B252" s="743"/>
      <c r="C252" s="744"/>
      <c r="D252" s="762">
        <v>0</v>
      </c>
      <c r="E252" s="764" t="s">
        <v>1855</v>
      </c>
    </row>
    <row r="253" spans="1:5" ht="60.75">
      <c r="A253" s="752" t="s">
        <v>979</v>
      </c>
      <c r="B253" s="743"/>
      <c r="C253" s="744"/>
      <c r="D253" s="762">
        <v>0</v>
      </c>
      <c r="E253" s="764" t="s">
        <v>1856</v>
      </c>
    </row>
    <row r="254" spans="1:5">
      <c r="A254" s="755" t="s">
        <v>980</v>
      </c>
      <c r="B254" s="756"/>
      <c r="C254" s="757">
        <v>2547</v>
      </c>
      <c r="D254" s="761"/>
      <c r="E254" s="757"/>
    </row>
    <row r="255" spans="1:5">
      <c r="A255" s="752" t="s">
        <v>981</v>
      </c>
      <c r="B255" s="743"/>
      <c r="C255" s="744"/>
      <c r="D255" s="762">
        <v>0</v>
      </c>
      <c r="E255" s="766" t="s">
        <v>1857</v>
      </c>
    </row>
    <row r="256" spans="1:5">
      <c r="A256" s="752" t="s">
        <v>982</v>
      </c>
      <c r="B256" s="743"/>
      <c r="C256" s="744"/>
      <c r="D256" s="762">
        <v>0</v>
      </c>
      <c r="E256" s="766" t="s">
        <v>1858</v>
      </c>
    </row>
    <row r="257" spans="1:5">
      <c r="A257" s="748" t="s">
        <v>983</v>
      </c>
      <c r="B257" s="743"/>
      <c r="C257" s="744"/>
      <c r="D257" s="767">
        <v>0</v>
      </c>
      <c r="E257" s="768" t="s">
        <v>1858</v>
      </c>
    </row>
    <row r="258" spans="1:5">
      <c r="A258" s="769" t="s">
        <v>1859</v>
      </c>
      <c r="B258" s="743"/>
      <c r="C258" s="744"/>
      <c r="D258" s="762">
        <v>0</v>
      </c>
      <c r="E258" s="770" t="s">
        <v>700</v>
      </c>
    </row>
    <row r="259" spans="1:5">
      <c r="A259" s="771" t="s">
        <v>1860</v>
      </c>
      <c r="B259" s="743"/>
      <c r="C259" s="744"/>
      <c r="D259" s="762">
        <v>0</v>
      </c>
      <c r="E259" s="768" t="s">
        <v>700</v>
      </c>
    </row>
    <row r="260" spans="1:5">
      <c r="A260" s="752" t="s">
        <v>984</v>
      </c>
      <c r="B260" s="743"/>
      <c r="C260" s="744"/>
      <c r="D260" s="762">
        <v>1</v>
      </c>
      <c r="E260" s="768" t="s">
        <v>700</v>
      </c>
    </row>
    <row r="261" spans="1:5">
      <c r="A261" s="772" t="s">
        <v>1861</v>
      </c>
      <c r="B261" s="743"/>
      <c r="C261" s="744"/>
      <c r="D261" s="762">
        <v>0</v>
      </c>
      <c r="E261" s="760" t="s">
        <v>700</v>
      </c>
    </row>
    <row r="262" spans="1:5">
      <c r="A262" s="772" t="s">
        <v>1862</v>
      </c>
      <c r="B262" s="743"/>
      <c r="C262" s="744"/>
      <c r="D262" s="762">
        <v>0</v>
      </c>
      <c r="E262" s="768" t="s">
        <v>700</v>
      </c>
    </row>
    <row r="263" spans="1:5">
      <c r="A263" s="772" t="s">
        <v>1863</v>
      </c>
      <c r="B263" s="743"/>
      <c r="C263" s="744"/>
      <c r="D263" s="762">
        <v>0</v>
      </c>
      <c r="E263" s="768" t="s">
        <v>1864</v>
      </c>
    </row>
    <row r="264" spans="1:5">
      <c r="A264" s="752" t="s">
        <v>986</v>
      </c>
      <c r="B264" s="773"/>
      <c r="C264" s="770"/>
      <c r="D264" s="762">
        <v>0</v>
      </c>
      <c r="E264" s="770" t="s">
        <v>700</v>
      </c>
    </row>
    <row r="265" spans="1:5" ht="60">
      <c r="A265" s="769" t="s">
        <v>985</v>
      </c>
      <c r="B265" s="773"/>
      <c r="C265" s="770"/>
      <c r="D265" s="774">
        <v>0</v>
      </c>
      <c r="E265" s="765" t="s">
        <v>1865</v>
      </c>
    </row>
    <row r="266" spans="1:5">
      <c r="A266" s="752" t="s">
        <v>988</v>
      </c>
      <c r="B266" s="773"/>
      <c r="C266" s="770"/>
      <c r="D266" s="774">
        <v>0</v>
      </c>
      <c r="E266" s="775" t="s">
        <v>700</v>
      </c>
    </row>
    <row r="267" spans="1:5">
      <c r="A267" s="752" t="s">
        <v>989</v>
      </c>
      <c r="B267" s="773"/>
      <c r="C267" s="770"/>
      <c r="D267" s="774">
        <v>0</v>
      </c>
      <c r="E267" s="776" t="s">
        <v>700</v>
      </c>
    </row>
    <row r="268" spans="1:5">
      <c r="A268" s="752" t="s">
        <v>990</v>
      </c>
      <c r="B268" s="773"/>
      <c r="C268" s="770"/>
      <c r="D268" s="774">
        <v>0</v>
      </c>
      <c r="E268" s="776" t="s">
        <v>700</v>
      </c>
    </row>
    <row r="269" spans="1:5">
      <c r="A269" s="772" t="s">
        <v>991</v>
      </c>
      <c r="B269" s="773"/>
      <c r="C269" s="770"/>
      <c r="D269" s="774"/>
      <c r="E269" s="776" t="s">
        <v>700</v>
      </c>
    </row>
    <row r="270" spans="1:5">
      <c r="A270" s="752" t="s">
        <v>992</v>
      </c>
      <c r="B270" s="773"/>
      <c r="C270" s="770"/>
      <c r="D270" s="774">
        <v>0</v>
      </c>
      <c r="E270" s="776" t="s">
        <v>700</v>
      </c>
    </row>
    <row r="271" spans="1:5">
      <c r="A271" s="772" t="s">
        <v>987</v>
      </c>
      <c r="B271" s="773"/>
      <c r="C271" s="770"/>
      <c r="D271" s="774">
        <v>0</v>
      </c>
      <c r="E271" s="776" t="s">
        <v>700</v>
      </c>
    </row>
    <row r="272" spans="1:5" ht="38.25">
      <c r="A272" s="748" t="s">
        <v>993</v>
      </c>
      <c r="B272" s="773"/>
      <c r="C272" s="770"/>
      <c r="D272" s="774">
        <v>0</v>
      </c>
      <c r="E272" s="777" t="s">
        <v>1866</v>
      </c>
    </row>
    <row r="273" spans="1:5">
      <c r="A273" s="772" t="s">
        <v>994</v>
      </c>
      <c r="B273" s="773"/>
      <c r="C273" s="770"/>
      <c r="D273" s="774" t="s">
        <v>995</v>
      </c>
      <c r="E273" s="768" t="s">
        <v>996</v>
      </c>
    </row>
    <row r="274" spans="1:5">
      <c r="A274" s="755" t="s">
        <v>997</v>
      </c>
      <c r="B274" s="756"/>
      <c r="C274" s="756">
        <v>300</v>
      </c>
      <c r="D274" s="778"/>
      <c r="E274" s="757"/>
    </row>
    <row r="275" spans="1:5" ht="108">
      <c r="A275" s="779" t="s">
        <v>1867</v>
      </c>
      <c r="B275" s="773"/>
      <c r="C275" s="770"/>
      <c r="D275" s="774">
        <v>0</v>
      </c>
      <c r="E275" s="765" t="s">
        <v>1868</v>
      </c>
    </row>
    <row r="276" spans="1:5" ht="24.75">
      <c r="A276" s="752" t="s">
        <v>1869</v>
      </c>
      <c r="B276" s="773"/>
      <c r="C276" s="770"/>
      <c r="D276" s="774">
        <v>0</v>
      </c>
      <c r="E276" s="764" t="s">
        <v>1870</v>
      </c>
    </row>
    <row r="277" spans="1:5">
      <c r="A277" s="780" t="s">
        <v>998</v>
      </c>
      <c r="B277" s="781">
        <v>3220</v>
      </c>
      <c r="C277" s="782">
        <v>280</v>
      </c>
      <c r="D277" s="783"/>
      <c r="E277" s="784"/>
    </row>
    <row r="278" spans="1:5">
      <c r="A278" s="752" t="s">
        <v>999</v>
      </c>
      <c r="B278" s="773"/>
      <c r="C278" s="770"/>
      <c r="D278" s="785" t="s">
        <v>1000</v>
      </c>
      <c r="E278" s="775" t="s">
        <v>1871</v>
      </c>
    </row>
    <row r="279" spans="1:5" ht="36.75">
      <c r="A279" s="752" t="s">
        <v>1001</v>
      </c>
      <c r="B279" s="773"/>
      <c r="C279" s="770"/>
      <c r="D279" s="785" t="s">
        <v>1002</v>
      </c>
      <c r="E279" s="764" t="s">
        <v>1872</v>
      </c>
    </row>
    <row r="280" spans="1:5">
      <c r="A280" s="752" t="s">
        <v>1003</v>
      </c>
      <c r="B280" s="773"/>
      <c r="C280" s="770"/>
      <c r="D280" s="774">
        <v>24</v>
      </c>
      <c r="E280" s="786" t="s">
        <v>1873</v>
      </c>
    </row>
    <row r="281" spans="1:5">
      <c r="A281" s="752" t="s">
        <v>1004</v>
      </c>
      <c r="B281" s="773"/>
      <c r="C281" s="770"/>
      <c r="D281" s="753" t="s">
        <v>1000</v>
      </c>
      <c r="E281" s="775" t="s">
        <v>1871</v>
      </c>
    </row>
    <row r="282" spans="1:5" ht="24.75">
      <c r="A282" s="748" t="s">
        <v>1005</v>
      </c>
      <c r="B282" s="773"/>
      <c r="C282" s="770"/>
      <c r="D282" s="774">
        <v>1.3</v>
      </c>
      <c r="E282" s="764" t="s">
        <v>1874</v>
      </c>
    </row>
    <row r="283" spans="1:5" ht="24.75">
      <c r="A283" s="752" t="s">
        <v>1006</v>
      </c>
      <c r="B283" s="773"/>
      <c r="C283" s="770"/>
      <c r="D283" s="787">
        <v>0.7</v>
      </c>
      <c r="E283" s="764" t="s">
        <v>1875</v>
      </c>
    </row>
    <row r="284" spans="1:5" ht="36.75">
      <c r="A284" s="752" t="s">
        <v>1007</v>
      </c>
      <c r="B284" s="773"/>
      <c r="C284" s="770"/>
      <c r="D284" s="787">
        <v>0.4</v>
      </c>
      <c r="E284" s="764" t="s">
        <v>1876</v>
      </c>
    </row>
    <row r="285" spans="1:5" ht="36.75">
      <c r="A285" s="752" t="s">
        <v>1008</v>
      </c>
      <c r="B285" s="773"/>
      <c r="C285" s="770"/>
      <c r="D285" s="787">
        <v>1</v>
      </c>
      <c r="E285" s="764" t="s">
        <v>1877</v>
      </c>
    </row>
    <row r="286" spans="1:5" ht="24.75">
      <c r="A286" s="748" t="s">
        <v>1009</v>
      </c>
      <c r="B286" s="773"/>
      <c r="C286" s="770"/>
      <c r="D286" s="787">
        <v>1</v>
      </c>
      <c r="E286" s="775" t="s">
        <v>1871</v>
      </c>
    </row>
    <row r="287" spans="1:5" ht="24.75">
      <c r="A287" s="752" t="s">
        <v>1010</v>
      </c>
      <c r="B287" s="773"/>
      <c r="C287" s="770"/>
      <c r="D287" s="774"/>
      <c r="E287" s="764" t="s">
        <v>1878</v>
      </c>
    </row>
    <row r="288" spans="1:5">
      <c r="A288" s="728" t="s">
        <v>1011</v>
      </c>
      <c r="B288" s="729"/>
      <c r="C288" s="729"/>
      <c r="D288" s="730"/>
      <c r="E288" s="731"/>
    </row>
    <row r="289" spans="1:5">
      <c r="A289" s="788" t="s">
        <v>1012</v>
      </c>
      <c r="B289" s="789"/>
      <c r="C289" s="790">
        <v>289</v>
      </c>
      <c r="D289" s="791"/>
      <c r="E289" s="792"/>
    </row>
    <row r="290" spans="1:5" ht="24.75">
      <c r="A290" s="752" t="s">
        <v>1013</v>
      </c>
      <c r="B290" s="773"/>
      <c r="C290" s="770"/>
      <c r="D290" s="774">
        <v>0</v>
      </c>
      <c r="E290" s="793" t="s">
        <v>1879</v>
      </c>
    </row>
    <row r="291" spans="1:5" ht="49.5" thickBot="1">
      <c r="A291" s="752" t="s">
        <v>1014</v>
      </c>
      <c r="B291" s="773"/>
      <c r="C291" s="770"/>
      <c r="D291" s="794">
        <v>10</v>
      </c>
      <c r="E291" s="793" t="s">
        <v>1880</v>
      </c>
    </row>
    <row r="292" spans="1:5" ht="72">
      <c r="A292" s="748" t="s">
        <v>1015</v>
      </c>
      <c r="B292" s="773"/>
      <c r="C292" s="770"/>
      <c r="D292" s="762" t="s">
        <v>966</v>
      </c>
      <c r="E292" s="795" t="s">
        <v>1881</v>
      </c>
    </row>
    <row r="293" spans="1:5" ht="24.75">
      <c r="A293" s="752" t="s">
        <v>1016</v>
      </c>
      <c r="B293" s="773"/>
      <c r="C293" s="770"/>
      <c r="D293" s="796" t="s">
        <v>1017</v>
      </c>
      <c r="E293" s="793" t="s">
        <v>1882</v>
      </c>
    </row>
    <row r="294" spans="1:5">
      <c r="A294" s="752" t="s">
        <v>1018</v>
      </c>
      <c r="B294" s="773"/>
      <c r="C294" s="770"/>
      <c r="D294" s="762" t="s">
        <v>966</v>
      </c>
      <c r="E294" s="797" t="s">
        <v>1883</v>
      </c>
    </row>
    <row r="295" spans="1:5" ht="36.75">
      <c r="A295" s="748" t="s">
        <v>1019</v>
      </c>
      <c r="B295" s="773"/>
      <c r="C295" s="770"/>
      <c r="D295" s="762" t="s">
        <v>966</v>
      </c>
      <c r="E295" s="793" t="s">
        <v>1884</v>
      </c>
    </row>
    <row r="296" spans="1:5" ht="24.75">
      <c r="A296" s="748" t="s">
        <v>1020</v>
      </c>
      <c r="B296" s="773"/>
      <c r="C296" s="770"/>
      <c r="D296" s="762" t="s">
        <v>966</v>
      </c>
      <c r="E296" s="793" t="s">
        <v>1885</v>
      </c>
    </row>
    <row r="297" spans="1:5" ht="36.75">
      <c r="A297" s="752" t="s">
        <v>1021</v>
      </c>
      <c r="B297" s="773"/>
      <c r="C297" s="770"/>
      <c r="D297" s="796" t="s">
        <v>1022</v>
      </c>
      <c r="E297" s="793" t="s">
        <v>1886</v>
      </c>
    </row>
    <row r="298" spans="1:5" ht="24.75">
      <c r="A298" s="798" t="s">
        <v>1023</v>
      </c>
      <c r="B298" s="799"/>
      <c r="C298" s="800">
        <v>524</v>
      </c>
      <c r="D298" s="801"/>
      <c r="E298" s="802"/>
    </row>
    <row r="299" spans="1:5">
      <c r="A299" s="748" t="s">
        <v>1024</v>
      </c>
      <c r="B299" s="773"/>
      <c r="C299" s="770"/>
      <c r="D299" s="803">
        <v>0</v>
      </c>
      <c r="E299" s="797" t="s">
        <v>1887</v>
      </c>
    </row>
    <row r="300" spans="1:5" ht="15.75" thickBot="1">
      <c r="A300" s="752" t="s">
        <v>1025</v>
      </c>
      <c r="B300" s="773"/>
      <c r="C300" s="770"/>
      <c r="D300" s="762">
        <v>0</v>
      </c>
      <c r="E300" s="797" t="s">
        <v>1888</v>
      </c>
    </row>
    <row r="301" spans="1:5" ht="15.75" thickBot="1">
      <c r="A301" s="752" t="s">
        <v>1026</v>
      </c>
      <c r="B301" s="773"/>
      <c r="C301" s="770"/>
      <c r="D301" s="762">
        <v>0</v>
      </c>
      <c r="E301" s="804" t="s">
        <v>1889</v>
      </c>
    </row>
    <row r="302" spans="1:5">
      <c r="A302" s="748" t="s">
        <v>1027</v>
      </c>
      <c r="B302" s="773"/>
      <c r="C302" s="770"/>
      <c r="D302" s="762">
        <v>0</v>
      </c>
      <c r="E302" s="805">
        <v>2</v>
      </c>
    </row>
    <row r="303" spans="1:5">
      <c r="A303" s="748" t="s">
        <v>1028</v>
      </c>
      <c r="B303" s="773"/>
      <c r="C303" s="770"/>
      <c r="D303" s="762">
        <v>0</v>
      </c>
      <c r="E303" s="805">
        <v>1</v>
      </c>
    </row>
    <row r="304" spans="1:5">
      <c r="A304" s="752" t="s">
        <v>1029</v>
      </c>
      <c r="B304" s="773"/>
      <c r="C304" s="770"/>
      <c r="D304" s="762">
        <v>0</v>
      </c>
      <c r="E304" s="775" t="s">
        <v>1890</v>
      </c>
    </row>
    <row r="305" spans="1:5">
      <c r="A305" s="752" t="s">
        <v>1030</v>
      </c>
      <c r="B305" s="773"/>
      <c r="C305" s="770"/>
      <c r="D305" s="762">
        <v>0</v>
      </c>
      <c r="E305" s="775" t="s">
        <v>1890</v>
      </c>
    </row>
    <row r="306" spans="1:5">
      <c r="A306" s="752" t="s">
        <v>1031</v>
      </c>
      <c r="B306" s="773"/>
      <c r="C306" s="770"/>
      <c r="D306" s="762">
        <v>0</v>
      </c>
      <c r="E306" s="775" t="s">
        <v>1891</v>
      </c>
    </row>
    <row r="307" spans="1:5" ht="24.75">
      <c r="A307" s="806" t="s">
        <v>1032</v>
      </c>
      <c r="B307" s="789"/>
      <c r="C307" s="782">
        <v>262</v>
      </c>
      <c r="D307" s="807"/>
      <c r="E307" s="792"/>
    </row>
    <row r="308" spans="1:5">
      <c r="A308" s="752" t="s">
        <v>1033</v>
      </c>
      <c r="B308" s="773"/>
      <c r="C308" s="770"/>
      <c r="D308" s="762">
        <v>2</v>
      </c>
      <c r="E308" s="775" t="s">
        <v>1892</v>
      </c>
    </row>
    <row r="309" spans="1:5" ht="48.75">
      <c r="A309" s="752" t="s">
        <v>1034</v>
      </c>
      <c r="B309" s="773"/>
      <c r="C309" s="770"/>
      <c r="D309" s="762">
        <v>6</v>
      </c>
      <c r="E309" s="764" t="s">
        <v>1893</v>
      </c>
    </row>
    <row r="310" spans="1:5">
      <c r="A310" s="752" t="s">
        <v>1035</v>
      </c>
      <c r="B310" s="773"/>
      <c r="C310" s="770"/>
      <c r="D310" s="762">
        <v>2</v>
      </c>
      <c r="E310" s="805">
        <v>5</v>
      </c>
    </row>
    <row r="311" spans="1:5" ht="60.75">
      <c r="A311" s="752" t="s">
        <v>1036</v>
      </c>
      <c r="B311" s="773"/>
      <c r="C311" s="770"/>
      <c r="D311" s="762">
        <v>0</v>
      </c>
      <c r="E311" s="764" t="s">
        <v>1894</v>
      </c>
    </row>
    <row r="312" spans="1:5" ht="84.75">
      <c r="A312" s="752" t="s">
        <v>1037</v>
      </c>
      <c r="B312" s="773"/>
      <c r="C312" s="770"/>
      <c r="D312" s="762">
        <v>0</v>
      </c>
      <c r="E312" s="764" t="s">
        <v>1895</v>
      </c>
    </row>
    <row r="313" spans="1:5">
      <c r="A313" s="752" t="s">
        <v>1031</v>
      </c>
      <c r="B313" s="808"/>
      <c r="C313" s="809"/>
      <c r="D313" s="810">
        <v>0</v>
      </c>
      <c r="E313" s="811">
        <v>2</v>
      </c>
    </row>
    <row r="314" spans="1:5">
      <c r="A314" s="752" t="s">
        <v>1038</v>
      </c>
      <c r="B314" s="808"/>
      <c r="C314" s="809"/>
      <c r="D314" s="810">
        <v>0</v>
      </c>
      <c r="E314" s="775" t="s">
        <v>1896</v>
      </c>
    </row>
    <row r="315" spans="1:5" ht="24.75">
      <c r="A315" s="806" t="s">
        <v>1039</v>
      </c>
      <c r="B315" s="789"/>
      <c r="C315" s="782">
        <v>262</v>
      </c>
      <c r="D315" s="812"/>
      <c r="E315" s="792"/>
    </row>
    <row r="316" spans="1:5">
      <c r="A316" s="752" t="s">
        <v>1033</v>
      </c>
      <c r="B316" s="773"/>
      <c r="C316" s="770"/>
      <c r="D316" s="762">
        <v>3</v>
      </c>
      <c r="E316" s="775" t="s">
        <v>1897</v>
      </c>
    </row>
    <row r="317" spans="1:5">
      <c r="A317" s="752" t="s">
        <v>1034</v>
      </c>
      <c r="B317" s="773"/>
      <c r="C317" s="770"/>
      <c r="D317" s="762">
        <v>6</v>
      </c>
      <c r="E317" s="775" t="s">
        <v>1898</v>
      </c>
    </row>
    <row r="318" spans="1:5">
      <c r="A318" s="752" t="s">
        <v>1040</v>
      </c>
      <c r="B318" s="773"/>
      <c r="C318" s="770"/>
      <c r="D318" s="762">
        <v>6</v>
      </c>
      <c r="E318" s="775" t="s">
        <v>1899</v>
      </c>
    </row>
    <row r="319" spans="1:5" ht="24.75">
      <c r="A319" s="752" t="s">
        <v>1036</v>
      </c>
      <c r="B319" s="773"/>
      <c r="C319" s="770"/>
      <c r="D319" s="762">
        <v>0</v>
      </c>
      <c r="E319" s="764" t="s">
        <v>1900</v>
      </c>
    </row>
    <row r="320" spans="1:5">
      <c r="A320" s="752" t="s">
        <v>1037</v>
      </c>
      <c r="B320" s="773"/>
      <c r="C320" s="770"/>
      <c r="D320" s="762">
        <v>4</v>
      </c>
      <c r="E320" s="775" t="s">
        <v>1901</v>
      </c>
    </row>
    <row r="321" spans="1:5" ht="24.75">
      <c r="A321" s="752" t="s">
        <v>1038</v>
      </c>
      <c r="B321" s="808"/>
      <c r="C321" s="809"/>
      <c r="D321" s="810">
        <v>0</v>
      </c>
      <c r="E321" s="764" t="s">
        <v>1902</v>
      </c>
    </row>
    <row r="322" spans="1:5" ht="96">
      <c r="A322" s="772" t="s">
        <v>1031</v>
      </c>
      <c r="B322" s="773"/>
      <c r="C322" s="770"/>
      <c r="D322" s="762">
        <v>0</v>
      </c>
      <c r="E322" s="765" t="s">
        <v>1903</v>
      </c>
    </row>
    <row r="323" spans="1:5">
      <c r="A323" s="813" t="s">
        <v>1041</v>
      </c>
      <c r="B323" s="814"/>
      <c r="C323" s="782">
        <v>403</v>
      </c>
      <c r="D323" s="815"/>
      <c r="E323" s="815"/>
    </row>
    <row r="324" spans="1:5">
      <c r="A324" s="748" t="s">
        <v>1042</v>
      </c>
      <c r="B324" s="773"/>
      <c r="C324" s="770"/>
      <c r="D324" s="762">
        <v>0</v>
      </c>
      <c r="E324" s="805">
        <v>7</v>
      </c>
    </row>
    <row r="325" spans="1:5" ht="24.75">
      <c r="A325" s="748" t="s">
        <v>1043</v>
      </c>
      <c r="B325" s="773"/>
      <c r="C325" s="770"/>
      <c r="D325" s="762">
        <v>0</v>
      </c>
      <c r="E325" s="805">
        <v>3</v>
      </c>
    </row>
    <row r="326" spans="1:5">
      <c r="A326" s="752" t="s">
        <v>1044</v>
      </c>
      <c r="B326" s="773"/>
      <c r="C326" s="770"/>
      <c r="D326" s="762">
        <v>0</v>
      </c>
      <c r="E326" s="805">
        <v>20</v>
      </c>
    </row>
    <row r="327" spans="1:5">
      <c r="A327" s="752" t="s">
        <v>1045</v>
      </c>
      <c r="B327" s="773"/>
      <c r="C327" s="770"/>
      <c r="D327" s="762">
        <v>0</v>
      </c>
      <c r="E327" s="805">
        <v>4</v>
      </c>
    </row>
    <row r="328" spans="1:5">
      <c r="A328" s="752" t="s">
        <v>1046</v>
      </c>
      <c r="B328" s="773"/>
      <c r="C328" s="770"/>
      <c r="D328" s="762">
        <v>0</v>
      </c>
      <c r="E328" s="805">
        <v>15</v>
      </c>
    </row>
    <row r="329" spans="1:5">
      <c r="A329" s="748" t="s">
        <v>1047</v>
      </c>
      <c r="B329" s="773"/>
      <c r="C329" s="770"/>
      <c r="D329" s="762">
        <v>0</v>
      </c>
      <c r="E329" s="805">
        <v>11</v>
      </c>
    </row>
    <row r="330" spans="1:5">
      <c r="A330" s="752" t="s">
        <v>1048</v>
      </c>
      <c r="B330" s="773"/>
      <c r="C330" s="770"/>
      <c r="D330" s="762">
        <v>0</v>
      </c>
      <c r="E330" s="805" t="s">
        <v>1177</v>
      </c>
    </row>
    <row r="331" spans="1:5">
      <c r="A331" s="748" t="s">
        <v>1049</v>
      </c>
      <c r="B331" s="773"/>
      <c r="C331" s="770"/>
      <c r="D331" s="762">
        <v>0</v>
      </c>
      <c r="E331" s="805" t="s">
        <v>1177</v>
      </c>
    </row>
    <row r="332" spans="1:5">
      <c r="A332" s="769" t="s">
        <v>1904</v>
      </c>
      <c r="B332" s="803"/>
      <c r="C332" s="770"/>
      <c r="D332" s="803">
        <v>0</v>
      </c>
      <c r="E332" s="805">
        <v>2</v>
      </c>
    </row>
    <row r="333" spans="1:5">
      <c r="A333" s="816" t="s">
        <v>1050</v>
      </c>
      <c r="B333" s="817"/>
      <c r="C333" s="818">
        <v>1310</v>
      </c>
      <c r="D333" s="817"/>
      <c r="E333" s="819"/>
    </row>
    <row r="334" spans="1:5">
      <c r="A334" s="820" t="s">
        <v>1051</v>
      </c>
      <c r="B334" s="812"/>
      <c r="C334" s="821"/>
      <c r="D334" s="807"/>
      <c r="E334" s="792"/>
    </row>
    <row r="335" spans="1:5" ht="84.75">
      <c r="A335" s="752" t="s">
        <v>1052</v>
      </c>
      <c r="B335" s="773"/>
      <c r="C335" s="770"/>
      <c r="D335" s="822">
        <v>0</v>
      </c>
      <c r="E335" s="764" t="s">
        <v>1905</v>
      </c>
    </row>
    <row r="336" spans="1:5">
      <c r="A336" s="752" t="s">
        <v>1053</v>
      </c>
      <c r="B336" s="773"/>
      <c r="C336" s="770"/>
      <c r="D336" s="822">
        <v>0</v>
      </c>
      <c r="E336" s="775" t="s">
        <v>1906</v>
      </c>
    </row>
    <row r="337" spans="1:5" ht="36.75">
      <c r="A337" s="752" t="s">
        <v>1054</v>
      </c>
      <c r="B337" s="773"/>
      <c r="C337" s="770"/>
      <c r="D337" s="822">
        <v>109</v>
      </c>
      <c r="E337" s="764" t="s">
        <v>1907</v>
      </c>
    </row>
    <row r="338" spans="1:5">
      <c r="A338" s="823" t="s">
        <v>1055</v>
      </c>
      <c r="B338" s="808"/>
      <c r="C338" s="770"/>
      <c r="D338" s="753" t="s">
        <v>966</v>
      </c>
      <c r="E338" s="768" t="s">
        <v>1908</v>
      </c>
    </row>
    <row r="339" spans="1:5" ht="36.75">
      <c r="A339" s="752" t="s">
        <v>1056</v>
      </c>
      <c r="B339" s="773"/>
      <c r="C339" s="770"/>
      <c r="D339" s="824" t="s">
        <v>966</v>
      </c>
      <c r="E339" s="764" t="s">
        <v>1909</v>
      </c>
    </row>
    <row r="340" spans="1:5" ht="36">
      <c r="A340" s="748" t="s">
        <v>1057</v>
      </c>
      <c r="B340" s="773"/>
      <c r="C340" s="770"/>
      <c r="D340" s="822">
        <v>1</v>
      </c>
      <c r="E340" s="765" t="s">
        <v>1910</v>
      </c>
    </row>
    <row r="341" spans="1:5">
      <c r="A341" s="752" t="s">
        <v>1058</v>
      </c>
      <c r="B341" s="773"/>
      <c r="C341" s="770"/>
      <c r="D341" s="824" t="s">
        <v>1059</v>
      </c>
      <c r="E341" s="764" t="s">
        <v>700</v>
      </c>
    </row>
    <row r="342" spans="1:5" ht="60">
      <c r="A342" s="752" t="s">
        <v>1060</v>
      </c>
      <c r="B342" s="773"/>
      <c r="C342" s="770"/>
      <c r="D342" s="825" t="s">
        <v>1061</v>
      </c>
      <c r="E342" s="765" t="s">
        <v>1911</v>
      </c>
    </row>
    <row r="343" spans="1:5" ht="36.75">
      <c r="A343" s="772" t="s">
        <v>1062</v>
      </c>
      <c r="B343" s="773"/>
      <c r="C343" s="770"/>
      <c r="D343" s="753" t="s">
        <v>1063</v>
      </c>
      <c r="E343" s="764" t="s">
        <v>1912</v>
      </c>
    </row>
    <row r="344" spans="1:5">
      <c r="A344" s="820" t="s">
        <v>1064</v>
      </c>
      <c r="B344" s="826"/>
      <c r="C344" s="827"/>
      <c r="D344" s="828"/>
      <c r="E344" s="829"/>
    </row>
    <row r="345" spans="1:5" ht="36.75">
      <c r="A345" s="752" t="s">
        <v>1065</v>
      </c>
      <c r="B345" s="773"/>
      <c r="C345" s="770"/>
      <c r="D345" s="762">
        <v>0</v>
      </c>
      <c r="E345" s="764" t="s">
        <v>1913</v>
      </c>
    </row>
    <row r="346" spans="1:5" ht="84.75">
      <c r="A346" s="748" t="s">
        <v>1066</v>
      </c>
      <c r="B346" s="773"/>
      <c r="C346" s="770"/>
      <c r="D346" s="762">
        <v>0</v>
      </c>
      <c r="E346" s="764" t="s">
        <v>1914</v>
      </c>
    </row>
    <row r="347" spans="1:5" ht="36">
      <c r="A347" s="748" t="s">
        <v>1067</v>
      </c>
      <c r="B347" s="773"/>
      <c r="C347" s="770"/>
      <c r="D347" s="762">
        <v>0</v>
      </c>
      <c r="E347" s="765" t="s">
        <v>1915</v>
      </c>
    </row>
    <row r="348" spans="1:5">
      <c r="A348" s="748" t="s">
        <v>1068</v>
      </c>
      <c r="B348" s="773"/>
      <c r="C348" s="770"/>
      <c r="D348" s="762">
        <v>0</v>
      </c>
      <c r="E348" s="775" t="s">
        <v>1916</v>
      </c>
    </row>
    <row r="349" spans="1:5" ht="108">
      <c r="A349" s="752" t="s">
        <v>1069</v>
      </c>
      <c r="B349" s="773"/>
      <c r="C349" s="770"/>
      <c r="D349" s="762">
        <v>0</v>
      </c>
      <c r="E349" s="765" t="s">
        <v>1917</v>
      </c>
    </row>
    <row r="350" spans="1:5">
      <c r="A350" s="748" t="s">
        <v>1070</v>
      </c>
      <c r="B350" s="773"/>
      <c r="C350" s="770"/>
      <c r="D350" s="762">
        <v>0</v>
      </c>
      <c r="E350" s="775" t="s">
        <v>1918</v>
      </c>
    </row>
    <row r="351" spans="1:5" ht="72">
      <c r="A351" s="748" t="s">
        <v>1071</v>
      </c>
      <c r="B351" s="773"/>
      <c r="C351" s="770"/>
      <c r="D351" s="762">
        <v>0</v>
      </c>
      <c r="E351" s="765" t="s">
        <v>1919</v>
      </c>
    </row>
    <row r="352" spans="1:5" ht="60">
      <c r="A352" s="748" t="s">
        <v>1072</v>
      </c>
      <c r="B352" s="773"/>
      <c r="C352" s="770"/>
      <c r="D352" s="762">
        <v>0</v>
      </c>
      <c r="E352" s="765" t="s">
        <v>1920</v>
      </c>
    </row>
    <row r="353" spans="1:5">
      <c r="A353" s="830" t="s">
        <v>1073</v>
      </c>
      <c r="B353" s="831"/>
      <c r="C353" s="832">
        <v>258</v>
      </c>
      <c r="D353" s="833"/>
      <c r="E353" s="833"/>
    </row>
    <row r="354" spans="1:5">
      <c r="A354" s="752" t="s">
        <v>1074</v>
      </c>
      <c r="B354" s="773"/>
      <c r="C354" s="770"/>
      <c r="D354" s="834">
        <v>0</v>
      </c>
      <c r="E354" s="835" t="s">
        <v>700</v>
      </c>
    </row>
    <row r="355" spans="1:5">
      <c r="A355" s="752" t="s">
        <v>1075</v>
      </c>
      <c r="B355" s="773"/>
      <c r="C355" s="770"/>
      <c r="D355" s="834">
        <v>0</v>
      </c>
      <c r="E355" s="835" t="s">
        <v>700</v>
      </c>
    </row>
    <row r="356" spans="1:5">
      <c r="A356" s="752" t="s">
        <v>1921</v>
      </c>
      <c r="B356" s="773"/>
      <c r="C356" s="770"/>
      <c r="D356" s="834"/>
      <c r="E356" s="835" t="s">
        <v>1922</v>
      </c>
    </row>
    <row r="357" spans="1:5">
      <c r="A357" s="752" t="s">
        <v>1923</v>
      </c>
      <c r="B357" s="738"/>
      <c r="C357" s="739"/>
      <c r="D357" s="834">
        <v>0</v>
      </c>
      <c r="E357" s="836" t="s">
        <v>1922</v>
      </c>
    </row>
    <row r="358" spans="1:5" ht="15.75" thickBot="1">
      <c r="A358" s="837" t="s">
        <v>4</v>
      </c>
      <c r="B358" s="838">
        <f>SUM(B220:B357)</f>
        <v>3220</v>
      </c>
      <c r="C358" s="839">
        <f>SUM(C220:C357)</f>
        <v>10903</v>
      </c>
      <c r="D358" s="840"/>
      <c r="E358" s="841"/>
    </row>
    <row r="359" spans="1:5" ht="15.75" thickBot="1"/>
    <row r="360" spans="1:5" ht="30" customHeight="1">
      <c r="A360" s="1394" t="s">
        <v>580</v>
      </c>
      <c r="B360" s="1396" t="s">
        <v>64</v>
      </c>
      <c r="C360" s="1399"/>
      <c r="D360" s="1398" t="s">
        <v>82</v>
      </c>
      <c r="E360" s="1399"/>
    </row>
    <row r="361" spans="1:5">
      <c r="A361" s="1395"/>
      <c r="B361" s="312" t="s">
        <v>103</v>
      </c>
      <c r="C361" s="313" t="s">
        <v>104</v>
      </c>
      <c r="D361" s="314" t="s">
        <v>84</v>
      </c>
      <c r="E361" s="233" t="s">
        <v>83</v>
      </c>
    </row>
    <row r="362" spans="1:5">
      <c r="A362" s="346" t="s">
        <v>80</v>
      </c>
      <c r="B362" s="12"/>
      <c r="C362" s="27"/>
      <c r="D362" s="346"/>
      <c r="E362" s="347"/>
    </row>
    <row r="363" spans="1:5" ht="63.75">
      <c r="A363" s="874" t="s">
        <v>1942</v>
      </c>
      <c r="B363" s="875">
        <v>0</v>
      </c>
      <c r="C363" s="875">
        <v>100</v>
      </c>
      <c r="D363" s="876" t="s">
        <v>1943</v>
      </c>
      <c r="E363" s="877" t="s">
        <v>1944</v>
      </c>
    </row>
    <row r="364" spans="1:5" ht="255">
      <c r="A364" s="874" t="s">
        <v>1076</v>
      </c>
      <c r="B364" s="878">
        <v>0</v>
      </c>
      <c r="C364" s="878">
        <v>1750</v>
      </c>
      <c r="D364" s="876" t="s">
        <v>1945</v>
      </c>
      <c r="E364" s="877" t="s">
        <v>1946</v>
      </c>
    </row>
    <row r="365" spans="1:5" ht="51">
      <c r="A365" s="879" t="s">
        <v>1947</v>
      </c>
      <c r="B365" s="878">
        <v>0</v>
      </c>
      <c r="C365" s="878">
        <v>100</v>
      </c>
      <c r="D365" s="876" t="s">
        <v>1948</v>
      </c>
      <c r="E365" s="877" t="s">
        <v>1177</v>
      </c>
    </row>
    <row r="366" spans="1:5" ht="216.75">
      <c r="A366" s="879" t="s">
        <v>1949</v>
      </c>
      <c r="B366" s="878">
        <v>380</v>
      </c>
      <c r="C366" s="878">
        <v>5</v>
      </c>
      <c r="D366" s="876" t="s">
        <v>1950</v>
      </c>
      <c r="E366" s="877" t="s">
        <v>1951</v>
      </c>
    </row>
    <row r="367" spans="1:5" ht="51">
      <c r="A367" s="874" t="s">
        <v>1952</v>
      </c>
      <c r="B367" s="878">
        <v>230</v>
      </c>
      <c r="C367" s="878">
        <v>20</v>
      </c>
      <c r="D367" s="876" t="s">
        <v>1953</v>
      </c>
      <c r="E367" s="877" t="s">
        <v>1954</v>
      </c>
    </row>
    <row r="368" spans="1:5" ht="38.25">
      <c r="A368" s="874" t="s">
        <v>1955</v>
      </c>
      <c r="B368" s="878">
        <v>0</v>
      </c>
      <c r="C368" s="878">
        <v>50</v>
      </c>
      <c r="D368" s="876" t="s">
        <v>1956</v>
      </c>
      <c r="E368" s="877" t="s">
        <v>1957</v>
      </c>
    </row>
    <row r="369" spans="1:5" ht="153">
      <c r="A369" s="874" t="s">
        <v>1958</v>
      </c>
      <c r="B369" s="880">
        <v>0</v>
      </c>
      <c r="C369" s="880">
        <v>310</v>
      </c>
      <c r="D369" s="876" t="s">
        <v>1959</v>
      </c>
      <c r="E369" s="877" t="s">
        <v>1960</v>
      </c>
    </row>
    <row r="370" spans="1:5" ht="38.25">
      <c r="A370" s="874" t="s">
        <v>1961</v>
      </c>
      <c r="B370" s="880">
        <v>0</v>
      </c>
      <c r="C370" s="880">
        <v>70</v>
      </c>
      <c r="D370" s="876" t="s">
        <v>1962</v>
      </c>
      <c r="E370" s="877" t="s">
        <v>1963</v>
      </c>
    </row>
    <row r="371" spans="1:5" ht="38.25">
      <c r="A371" s="874" t="s">
        <v>1964</v>
      </c>
      <c r="B371" s="880">
        <v>0</v>
      </c>
      <c r="C371" s="880">
        <v>80</v>
      </c>
      <c r="D371" s="876" t="s">
        <v>1965</v>
      </c>
      <c r="E371" s="877" t="s">
        <v>1966</v>
      </c>
    </row>
    <row r="372" spans="1:5" ht="165.75">
      <c r="A372" s="874" t="s">
        <v>1967</v>
      </c>
      <c r="B372" s="878">
        <v>630</v>
      </c>
      <c r="C372" s="878">
        <v>213</v>
      </c>
      <c r="D372" s="876" t="s">
        <v>1968</v>
      </c>
      <c r="E372" s="877" t="s">
        <v>1969</v>
      </c>
    </row>
    <row r="373" spans="1:5" ht="216.75">
      <c r="A373" s="874" t="s">
        <v>1970</v>
      </c>
      <c r="B373" s="878">
        <v>0</v>
      </c>
      <c r="C373" s="878">
        <v>150</v>
      </c>
      <c r="D373" s="876" t="s">
        <v>1971</v>
      </c>
      <c r="E373" s="877" t="s">
        <v>1972</v>
      </c>
    </row>
    <row r="374" spans="1:5" ht="39">
      <c r="A374" s="874" t="s">
        <v>1973</v>
      </c>
      <c r="B374" s="878">
        <v>150</v>
      </c>
      <c r="C374" s="878">
        <v>0</v>
      </c>
      <c r="D374" s="881" t="s">
        <v>1974</v>
      </c>
      <c r="E374" s="882" t="s">
        <v>1975</v>
      </c>
    </row>
    <row r="375" spans="1:5" ht="127.5">
      <c r="A375" s="874" t="s">
        <v>1976</v>
      </c>
      <c r="B375" s="878">
        <v>0</v>
      </c>
      <c r="C375" s="878">
        <v>143</v>
      </c>
      <c r="D375" s="876" t="s">
        <v>1977</v>
      </c>
      <c r="E375" s="877" t="s">
        <v>1978</v>
      </c>
    </row>
    <row r="376" spans="1:5" ht="89.25">
      <c r="A376" s="874" t="s">
        <v>1979</v>
      </c>
      <c r="B376" s="878">
        <v>0</v>
      </c>
      <c r="C376" s="878">
        <v>96</v>
      </c>
      <c r="D376" s="876" t="s">
        <v>1980</v>
      </c>
      <c r="E376" s="877" t="s">
        <v>1981</v>
      </c>
    </row>
    <row r="377" spans="1:5">
      <c r="A377" s="874" t="s">
        <v>1982</v>
      </c>
      <c r="B377" s="878">
        <v>250</v>
      </c>
      <c r="C377" s="878">
        <v>0</v>
      </c>
      <c r="D377" s="881" t="s">
        <v>1983</v>
      </c>
      <c r="E377" s="882" t="s">
        <v>1984</v>
      </c>
    </row>
    <row r="378" spans="1:5">
      <c r="A378" s="874" t="s">
        <v>1985</v>
      </c>
      <c r="B378" s="878">
        <v>190</v>
      </c>
      <c r="C378" s="878">
        <v>0</v>
      </c>
      <c r="D378" s="881" t="s">
        <v>1986</v>
      </c>
      <c r="E378" s="882">
        <v>16</v>
      </c>
    </row>
    <row r="379" spans="1:5" ht="64.5">
      <c r="A379" s="883" t="s">
        <v>1987</v>
      </c>
      <c r="B379" s="880">
        <v>0</v>
      </c>
      <c r="C379" s="880">
        <v>34</v>
      </c>
      <c r="D379" s="881" t="s">
        <v>1988</v>
      </c>
      <c r="E379" s="882" t="s">
        <v>1989</v>
      </c>
    </row>
    <row r="380" spans="1:5" ht="76.5">
      <c r="A380" s="884" t="s">
        <v>1990</v>
      </c>
      <c r="B380" s="875">
        <v>0</v>
      </c>
      <c r="C380" s="875">
        <v>500</v>
      </c>
      <c r="D380" s="876" t="s">
        <v>1991</v>
      </c>
      <c r="E380" s="877" t="s">
        <v>1992</v>
      </c>
    </row>
    <row r="381" spans="1:5" ht="39">
      <c r="A381" s="879" t="s">
        <v>1078</v>
      </c>
      <c r="B381" s="875">
        <v>0</v>
      </c>
      <c r="C381" s="875">
        <v>40</v>
      </c>
      <c r="D381" s="881" t="s">
        <v>1993</v>
      </c>
      <c r="E381" s="882" t="s">
        <v>1994</v>
      </c>
    </row>
    <row r="382" spans="1:5" ht="76.5">
      <c r="A382" s="879" t="s">
        <v>1077</v>
      </c>
      <c r="B382" s="875">
        <v>0</v>
      </c>
      <c r="C382" s="875">
        <v>100</v>
      </c>
      <c r="D382" s="876" t="s">
        <v>1995</v>
      </c>
      <c r="E382" s="877" t="s">
        <v>1996</v>
      </c>
    </row>
    <row r="383" spans="1:5" ht="64.5">
      <c r="A383" s="874" t="s">
        <v>1997</v>
      </c>
      <c r="B383" s="875">
        <v>0</v>
      </c>
      <c r="C383" s="875">
        <v>410</v>
      </c>
      <c r="D383" s="881" t="s">
        <v>1998</v>
      </c>
      <c r="E383" s="882" t="s">
        <v>1999</v>
      </c>
    </row>
    <row r="384" spans="1:5" ht="38.25">
      <c r="A384" s="879" t="s">
        <v>2000</v>
      </c>
      <c r="B384" s="878">
        <v>0</v>
      </c>
      <c r="C384" s="878">
        <v>100</v>
      </c>
      <c r="D384" s="876" t="s">
        <v>2001</v>
      </c>
      <c r="E384" s="877">
        <v>3</v>
      </c>
    </row>
    <row r="385" spans="1:5" ht="102">
      <c r="A385" s="879" t="s">
        <v>2002</v>
      </c>
      <c r="B385" s="878">
        <v>0</v>
      </c>
      <c r="C385" s="878">
        <v>300</v>
      </c>
      <c r="D385" s="876" t="s">
        <v>2003</v>
      </c>
      <c r="E385" s="877" t="s">
        <v>2004</v>
      </c>
    </row>
    <row r="386" spans="1:5" ht="89.25">
      <c r="A386" s="874" t="s">
        <v>2005</v>
      </c>
      <c r="B386" s="875">
        <v>0</v>
      </c>
      <c r="C386" s="875">
        <v>100</v>
      </c>
      <c r="D386" s="876" t="s">
        <v>2006</v>
      </c>
      <c r="E386" s="877" t="s">
        <v>2007</v>
      </c>
    </row>
    <row r="387" spans="1:5" ht="51.75">
      <c r="A387" s="879" t="s">
        <v>2008</v>
      </c>
      <c r="B387" s="875">
        <v>0</v>
      </c>
      <c r="C387" s="875">
        <v>90</v>
      </c>
      <c r="D387" s="881" t="s">
        <v>2009</v>
      </c>
      <c r="E387" s="882" t="s">
        <v>2010</v>
      </c>
    </row>
    <row r="388" spans="1:5" ht="76.5">
      <c r="A388" s="879" t="s">
        <v>2011</v>
      </c>
      <c r="B388" s="885">
        <v>0</v>
      </c>
      <c r="C388" s="885">
        <v>83</v>
      </c>
      <c r="D388" s="876" t="s">
        <v>2012</v>
      </c>
      <c r="E388" s="877" t="s">
        <v>2013</v>
      </c>
    </row>
    <row r="389" spans="1:5" ht="64.5">
      <c r="A389" s="879" t="s">
        <v>2014</v>
      </c>
      <c r="B389" s="875">
        <v>0</v>
      </c>
      <c r="C389" s="875">
        <v>95</v>
      </c>
      <c r="D389" s="881" t="s">
        <v>2015</v>
      </c>
      <c r="E389" s="882">
        <v>11</v>
      </c>
    </row>
    <row r="390" spans="1:5" ht="39">
      <c r="A390" s="879" t="s">
        <v>2016</v>
      </c>
      <c r="B390" s="886">
        <v>0</v>
      </c>
      <c r="C390" s="886">
        <v>100</v>
      </c>
      <c r="D390" s="881" t="s">
        <v>2017</v>
      </c>
      <c r="E390" s="882" t="s">
        <v>2018</v>
      </c>
    </row>
    <row r="391" spans="1:5" ht="63.75">
      <c r="A391" s="879" t="s">
        <v>2019</v>
      </c>
      <c r="B391" s="875">
        <v>0</v>
      </c>
      <c r="C391" s="875">
        <v>80</v>
      </c>
      <c r="D391" s="876" t="s">
        <v>2020</v>
      </c>
      <c r="E391" s="877" t="s">
        <v>2021</v>
      </c>
    </row>
    <row r="392" spans="1:5" ht="114.75">
      <c r="A392" s="874" t="s">
        <v>2022</v>
      </c>
      <c r="B392" s="875">
        <v>0</v>
      </c>
      <c r="C392" s="875">
        <v>87</v>
      </c>
      <c r="D392" s="876" t="s">
        <v>2023</v>
      </c>
      <c r="E392" s="877" t="s">
        <v>2024</v>
      </c>
    </row>
    <row r="393" spans="1:5" ht="140.25">
      <c r="A393" s="874" t="s">
        <v>2025</v>
      </c>
      <c r="B393" s="886">
        <v>50</v>
      </c>
      <c r="C393" s="886">
        <v>80</v>
      </c>
      <c r="D393" s="876" t="s">
        <v>2026</v>
      </c>
      <c r="E393" s="877" t="s">
        <v>2027</v>
      </c>
    </row>
    <row r="394" spans="1:5" ht="38.25">
      <c r="A394" s="874" t="s">
        <v>2028</v>
      </c>
      <c r="B394" s="875">
        <v>0</v>
      </c>
      <c r="C394" s="875">
        <v>135</v>
      </c>
      <c r="D394" s="876" t="s">
        <v>2029</v>
      </c>
      <c r="E394" s="877" t="s">
        <v>2030</v>
      </c>
    </row>
    <row r="395" spans="1:5" ht="63.75">
      <c r="A395" s="874" t="s">
        <v>2031</v>
      </c>
      <c r="B395" s="878">
        <v>0</v>
      </c>
      <c r="C395" s="878">
        <v>242</v>
      </c>
      <c r="D395" s="876" t="s">
        <v>2032</v>
      </c>
      <c r="E395" s="877" t="s">
        <v>2033</v>
      </c>
    </row>
    <row r="396" spans="1:5" ht="63.75">
      <c r="A396" s="874" t="s">
        <v>2034</v>
      </c>
      <c r="B396" s="885">
        <v>0</v>
      </c>
      <c r="C396" s="885">
        <v>77</v>
      </c>
      <c r="D396" s="876" t="s">
        <v>2035</v>
      </c>
      <c r="E396" s="887">
        <v>2</v>
      </c>
    </row>
    <row r="397" spans="1:5" ht="38.25">
      <c r="A397" s="874" t="s">
        <v>2036</v>
      </c>
      <c r="B397" s="875">
        <v>0</v>
      </c>
      <c r="C397" s="875">
        <v>80</v>
      </c>
      <c r="D397" s="876" t="s">
        <v>2037</v>
      </c>
      <c r="E397" s="877" t="s">
        <v>2038</v>
      </c>
    </row>
    <row r="398" spans="1:5" ht="51">
      <c r="A398" s="874" t="s">
        <v>2039</v>
      </c>
      <c r="B398" s="885">
        <v>0</v>
      </c>
      <c r="C398" s="885">
        <v>62</v>
      </c>
      <c r="D398" s="876" t="s">
        <v>2040</v>
      </c>
      <c r="E398" s="877" t="s">
        <v>2041</v>
      </c>
    </row>
    <row r="399" spans="1:5" ht="76.5">
      <c r="A399" s="874" t="s">
        <v>2042</v>
      </c>
      <c r="B399" s="885">
        <v>0</v>
      </c>
      <c r="C399" s="885">
        <v>71</v>
      </c>
      <c r="D399" s="876" t="s">
        <v>2043</v>
      </c>
      <c r="E399" s="877" t="s">
        <v>2044</v>
      </c>
    </row>
    <row r="400" spans="1:5" ht="127.5">
      <c r="A400" s="874" t="s">
        <v>2045</v>
      </c>
      <c r="B400" s="885">
        <v>0</v>
      </c>
      <c r="C400" s="885">
        <v>15</v>
      </c>
      <c r="D400" s="876" t="s">
        <v>2046</v>
      </c>
      <c r="E400" s="877" t="s">
        <v>2047</v>
      </c>
    </row>
    <row r="401" spans="1:5" ht="178.5">
      <c r="A401" s="888" t="s">
        <v>2048</v>
      </c>
      <c r="B401" s="878">
        <v>103</v>
      </c>
      <c r="C401" s="878">
        <v>1017</v>
      </c>
      <c r="D401" s="876" t="s">
        <v>2049</v>
      </c>
      <c r="E401" s="877" t="s">
        <v>2050</v>
      </c>
    </row>
    <row r="402" spans="1:5" ht="25.5">
      <c r="A402" s="888" t="s">
        <v>2051</v>
      </c>
      <c r="B402" s="878">
        <v>100</v>
      </c>
      <c r="C402" s="878">
        <v>0</v>
      </c>
      <c r="D402" s="876" t="s">
        <v>2052</v>
      </c>
      <c r="E402" s="877">
        <v>5</v>
      </c>
    </row>
    <row r="403" spans="1:5" ht="25.5">
      <c r="A403" s="888" t="s">
        <v>2053</v>
      </c>
      <c r="B403" s="878">
        <v>50</v>
      </c>
      <c r="C403" s="878">
        <v>40</v>
      </c>
      <c r="D403" s="876" t="s">
        <v>2054</v>
      </c>
      <c r="E403" s="877">
        <v>500</v>
      </c>
    </row>
    <row r="404" spans="1:5" ht="25.5">
      <c r="A404" s="888" t="s">
        <v>2055</v>
      </c>
      <c r="B404" s="878">
        <v>0</v>
      </c>
      <c r="C404" s="878">
        <v>60</v>
      </c>
      <c r="D404" s="876" t="s">
        <v>2056</v>
      </c>
      <c r="E404" s="877" t="s">
        <v>2057</v>
      </c>
    </row>
    <row r="405" spans="1:5" ht="51">
      <c r="A405" s="889" t="s">
        <v>2058</v>
      </c>
      <c r="B405" s="880">
        <v>0</v>
      </c>
      <c r="C405" s="880">
        <v>40</v>
      </c>
      <c r="D405" s="876" t="s">
        <v>2059</v>
      </c>
      <c r="E405" s="877" t="s">
        <v>2060</v>
      </c>
    </row>
    <row r="406" spans="1:5" ht="25.5">
      <c r="A406" s="888" t="s">
        <v>2061</v>
      </c>
      <c r="B406" s="878">
        <v>0</v>
      </c>
      <c r="C406" s="878">
        <v>130</v>
      </c>
      <c r="D406" s="876" t="s">
        <v>2062</v>
      </c>
      <c r="E406" s="877" t="s">
        <v>2063</v>
      </c>
    </row>
    <row r="407" spans="1:5" ht="38.25">
      <c r="A407" s="889" t="s">
        <v>2064</v>
      </c>
      <c r="B407" s="880">
        <v>0</v>
      </c>
      <c r="C407" s="880">
        <v>32</v>
      </c>
      <c r="D407" s="876" t="s">
        <v>2065</v>
      </c>
      <c r="E407" s="877" t="s">
        <v>2066</v>
      </c>
    </row>
    <row r="408" spans="1:5">
      <c r="A408" s="888" t="s">
        <v>2067</v>
      </c>
      <c r="B408" s="878">
        <v>0</v>
      </c>
      <c r="C408" s="878">
        <v>57</v>
      </c>
      <c r="D408" s="876" t="s">
        <v>2068</v>
      </c>
      <c r="E408" s="877" t="s">
        <v>2069</v>
      </c>
    </row>
    <row r="409" spans="1:5">
      <c r="A409" s="888" t="s">
        <v>1079</v>
      </c>
      <c r="B409" s="875">
        <v>0</v>
      </c>
      <c r="C409" s="875">
        <v>3952</v>
      </c>
      <c r="D409" s="890" t="s">
        <v>2070</v>
      </c>
      <c r="E409" s="887">
        <v>66.5</v>
      </c>
    </row>
    <row r="410" spans="1:5" ht="51">
      <c r="A410" s="889" t="s">
        <v>2071</v>
      </c>
      <c r="B410" s="886">
        <v>0</v>
      </c>
      <c r="C410" s="886">
        <v>980</v>
      </c>
      <c r="D410" s="890" t="s">
        <v>2072</v>
      </c>
      <c r="E410" s="887" t="s">
        <v>2073</v>
      </c>
    </row>
    <row r="411" spans="1:5" ht="89.25">
      <c r="A411" s="889" t="s">
        <v>2074</v>
      </c>
      <c r="B411" s="886">
        <v>0</v>
      </c>
      <c r="C411" s="886">
        <v>80</v>
      </c>
      <c r="D411" s="876" t="s">
        <v>2075</v>
      </c>
      <c r="E411" s="877" t="s">
        <v>2076</v>
      </c>
    </row>
    <row r="412" spans="1:5" ht="25.5">
      <c r="A412" s="888" t="s">
        <v>2077</v>
      </c>
      <c r="B412" s="875">
        <v>0</v>
      </c>
      <c r="C412" s="875">
        <v>103</v>
      </c>
      <c r="D412" s="876" t="s">
        <v>2078</v>
      </c>
      <c r="E412" s="877" t="s">
        <v>2079</v>
      </c>
    </row>
    <row r="413" spans="1:5" ht="89.25">
      <c r="A413" s="888" t="s">
        <v>2080</v>
      </c>
      <c r="B413" s="885">
        <v>0</v>
      </c>
      <c r="C413" s="885">
        <v>94</v>
      </c>
      <c r="D413" s="876" t="s">
        <v>2081</v>
      </c>
      <c r="E413" s="877" t="s">
        <v>2082</v>
      </c>
    </row>
    <row r="414" spans="1:5" ht="38.25">
      <c r="A414" s="891" t="s">
        <v>2083</v>
      </c>
      <c r="B414" s="892">
        <v>0</v>
      </c>
      <c r="C414" s="892">
        <v>60</v>
      </c>
      <c r="D414" s="876" t="s">
        <v>2084</v>
      </c>
      <c r="E414" s="877" t="s">
        <v>2085</v>
      </c>
    </row>
    <row r="415" spans="1:5" ht="76.5">
      <c r="A415" s="888" t="s">
        <v>2086</v>
      </c>
      <c r="B415" s="885">
        <v>0</v>
      </c>
      <c r="C415" s="885">
        <v>69</v>
      </c>
      <c r="D415" s="876" t="s">
        <v>2087</v>
      </c>
      <c r="E415" s="877" t="s">
        <v>2088</v>
      </c>
    </row>
    <row r="416" spans="1:5" ht="51">
      <c r="A416" s="893" t="s">
        <v>2089</v>
      </c>
      <c r="B416" s="875">
        <v>0</v>
      </c>
      <c r="C416" s="875">
        <v>200</v>
      </c>
      <c r="D416" s="876" t="s">
        <v>2090</v>
      </c>
      <c r="E416" s="877" t="s">
        <v>2091</v>
      </c>
    </row>
    <row r="417" spans="1:5" ht="89.25">
      <c r="A417" s="893" t="s">
        <v>2092</v>
      </c>
      <c r="B417" s="875">
        <v>0</v>
      </c>
      <c r="C417" s="875">
        <v>134</v>
      </c>
      <c r="D417" s="876" t="s">
        <v>2093</v>
      </c>
      <c r="E417" s="877" t="s">
        <v>2094</v>
      </c>
    </row>
    <row r="418" spans="1:5" ht="127.5">
      <c r="A418" s="889" t="s">
        <v>2095</v>
      </c>
      <c r="B418" s="886">
        <v>0</v>
      </c>
      <c r="C418" s="886">
        <v>40</v>
      </c>
      <c r="D418" s="876" t="s">
        <v>2096</v>
      </c>
      <c r="E418" s="877" t="s">
        <v>2097</v>
      </c>
    </row>
    <row r="419" spans="1:5" ht="178.5">
      <c r="A419" s="888" t="s">
        <v>2098</v>
      </c>
      <c r="B419" s="885">
        <v>0</v>
      </c>
      <c r="C419" s="885">
        <v>76</v>
      </c>
      <c r="D419" s="876" t="s">
        <v>2099</v>
      </c>
      <c r="E419" s="877" t="s">
        <v>2100</v>
      </c>
    </row>
    <row r="420" spans="1:5" ht="38.25">
      <c r="A420" s="888" t="s">
        <v>2101</v>
      </c>
      <c r="B420" s="875">
        <v>0</v>
      </c>
      <c r="C420" s="875">
        <v>92</v>
      </c>
      <c r="D420" s="876" t="s">
        <v>2102</v>
      </c>
      <c r="E420" s="877" t="s">
        <v>2103</v>
      </c>
    </row>
    <row r="421" spans="1:5" ht="38.25">
      <c r="A421" s="893" t="s">
        <v>2104</v>
      </c>
      <c r="B421" s="875">
        <v>0</v>
      </c>
      <c r="C421" s="875">
        <v>80</v>
      </c>
      <c r="D421" s="876" t="s">
        <v>1081</v>
      </c>
      <c r="E421" s="877" t="s">
        <v>2105</v>
      </c>
    </row>
    <row r="422" spans="1:5" ht="25.5">
      <c r="A422" s="884" t="s">
        <v>1080</v>
      </c>
      <c r="B422" s="875">
        <v>0</v>
      </c>
      <c r="C422" s="875">
        <v>300</v>
      </c>
      <c r="D422" s="890" t="s">
        <v>2106</v>
      </c>
      <c r="E422" s="887" t="s">
        <v>2107</v>
      </c>
    </row>
    <row r="423" spans="1:5" ht="25.5">
      <c r="A423" s="888" t="s">
        <v>2108</v>
      </c>
      <c r="B423" s="878">
        <v>50</v>
      </c>
      <c r="C423" s="878">
        <v>50</v>
      </c>
      <c r="D423" s="890" t="s">
        <v>2109</v>
      </c>
      <c r="E423" s="887">
        <v>1</v>
      </c>
    </row>
    <row r="424" spans="1:5" ht="76.5">
      <c r="A424" s="888" t="s">
        <v>2110</v>
      </c>
      <c r="B424" s="878">
        <v>200</v>
      </c>
      <c r="C424" s="878">
        <v>0</v>
      </c>
      <c r="D424" s="876" t="s">
        <v>2111</v>
      </c>
      <c r="E424" s="877" t="s">
        <v>2112</v>
      </c>
    </row>
    <row r="425" spans="1:5" ht="51">
      <c r="A425" s="888" t="s">
        <v>2113</v>
      </c>
      <c r="B425" s="878">
        <v>0</v>
      </c>
      <c r="C425" s="878">
        <v>100</v>
      </c>
      <c r="D425" s="876" t="s">
        <v>2114</v>
      </c>
      <c r="E425" s="877" t="s">
        <v>2115</v>
      </c>
    </row>
    <row r="426" spans="1:5" ht="25.5">
      <c r="A426" s="888" t="s">
        <v>1082</v>
      </c>
      <c r="B426" s="878">
        <v>122</v>
      </c>
      <c r="C426" s="878">
        <v>0</v>
      </c>
      <c r="D426" s="876" t="s">
        <v>2116</v>
      </c>
      <c r="E426" s="877" t="s">
        <v>2117</v>
      </c>
    </row>
    <row r="427" spans="1:5" ht="76.5">
      <c r="A427" s="889" t="s">
        <v>2118</v>
      </c>
      <c r="B427" s="880">
        <v>630</v>
      </c>
      <c r="C427" s="880">
        <v>40</v>
      </c>
      <c r="D427" s="876" t="s">
        <v>2119</v>
      </c>
      <c r="E427" s="877" t="s">
        <v>2120</v>
      </c>
    </row>
    <row r="428" spans="1:5" ht="38.25">
      <c r="A428" s="888" t="s">
        <v>2121</v>
      </c>
      <c r="B428" s="878">
        <v>318</v>
      </c>
      <c r="C428" s="878">
        <v>0</v>
      </c>
      <c r="D428" s="876" t="s">
        <v>2122</v>
      </c>
      <c r="E428" s="877" t="s">
        <v>2123</v>
      </c>
    </row>
    <row r="429" spans="1:5" ht="76.5">
      <c r="A429" s="888" t="s">
        <v>2124</v>
      </c>
      <c r="B429" s="878">
        <v>0</v>
      </c>
      <c r="C429" s="878">
        <v>100</v>
      </c>
      <c r="D429" s="876" t="s">
        <v>2125</v>
      </c>
      <c r="E429" s="877" t="s">
        <v>2126</v>
      </c>
    </row>
    <row r="430" spans="1:5" ht="25.5">
      <c r="A430" s="889" t="s">
        <v>2127</v>
      </c>
      <c r="B430" s="894">
        <v>0</v>
      </c>
      <c r="C430" s="895">
        <v>167</v>
      </c>
      <c r="D430" s="876" t="s">
        <v>2128</v>
      </c>
      <c r="E430" s="877" t="s">
        <v>2129</v>
      </c>
    </row>
    <row r="431" spans="1:5">
      <c r="A431" s="893" t="s">
        <v>2130</v>
      </c>
      <c r="B431" s="1407">
        <v>6319</v>
      </c>
      <c r="C431" s="1409">
        <v>0</v>
      </c>
      <c r="D431" s="890" t="s">
        <v>2131</v>
      </c>
      <c r="E431" s="1411" t="s">
        <v>2132</v>
      </c>
    </row>
    <row r="432" spans="1:5" ht="38.25">
      <c r="A432" s="893" t="s">
        <v>2133</v>
      </c>
      <c r="B432" s="1408"/>
      <c r="C432" s="1410"/>
      <c r="D432" s="890" t="s">
        <v>2134</v>
      </c>
      <c r="E432" s="1412"/>
    </row>
    <row r="433" spans="1:5" ht="15.75" thickBot="1">
      <c r="A433" s="686" t="s">
        <v>4</v>
      </c>
      <c r="B433" s="896">
        <f>SUM(B363:B432)</f>
        <v>9772</v>
      </c>
      <c r="C433" s="897">
        <f>SUM(C363:C432)</f>
        <v>14061</v>
      </c>
      <c r="D433" s="686"/>
      <c r="E433" s="689"/>
    </row>
    <row r="434" spans="1:5" ht="15.75" thickBot="1"/>
    <row r="435" spans="1:5">
      <c r="A435" s="1222" t="s">
        <v>586</v>
      </c>
      <c r="B435" s="1185" t="s">
        <v>64</v>
      </c>
      <c r="C435" s="1316"/>
      <c r="D435" s="1317" t="s">
        <v>82</v>
      </c>
      <c r="E435" s="1318"/>
    </row>
    <row r="436" spans="1:5">
      <c r="A436" s="1315"/>
      <c r="B436" s="234" t="s">
        <v>103</v>
      </c>
      <c r="C436" s="124" t="s">
        <v>104</v>
      </c>
      <c r="D436" s="249" t="s">
        <v>84</v>
      </c>
      <c r="E436" s="235" t="s">
        <v>83</v>
      </c>
    </row>
    <row r="437" spans="1:5">
      <c r="A437" s="16" t="s">
        <v>80</v>
      </c>
      <c r="B437" s="12"/>
      <c r="C437" s="27"/>
      <c r="D437" s="350"/>
      <c r="E437" s="351"/>
    </row>
    <row r="438" spans="1:5" ht="26.25">
      <c r="A438" s="679" t="s">
        <v>2135</v>
      </c>
      <c r="B438" s="719"/>
      <c r="C438" s="691">
        <v>154</v>
      </c>
      <c r="D438" s="682">
        <v>0</v>
      </c>
      <c r="E438" s="683">
        <v>2</v>
      </c>
    </row>
    <row r="439" spans="1:5" ht="26.25">
      <c r="A439" s="679" t="s">
        <v>2136</v>
      </c>
      <c r="B439" s="719"/>
      <c r="C439" s="691">
        <v>10</v>
      </c>
      <c r="D439" s="682">
        <v>0</v>
      </c>
      <c r="E439" s="683">
        <v>2</v>
      </c>
    </row>
    <row r="440" spans="1:5">
      <c r="A440" s="679" t="s">
        <v>2137</v>
      </c>
      <c r="B440" s="719"/>
      <c r="C440" s="691">
        <v>612</v>
      </c>
      <c r="D440" s="682">
        <v>0</v>
      </c>
      <c r="E440" s="683">
        <v>16</v>
      </c>
    </row>
    <row r="441" spans="1:5" ht="26.25">
      <c r="A441" s="679" t="s">
        <v>2138</v>
      </c>
      <c r="B441" s="719"/>
      <c r="C441" s="691">
        <v>597</v>
      </c>
      <c r="D441" s="682">
        <v>0</v>
      </c>
      <c r="E441" s="683">
        <v>1</v>
      </c>
    </row>
    <row r="442" spans="1:5" ht="26.25">
      <c r="A442" s="679" t="s">
        <v>2139</v>
      </c>
      <c r="B442" s="719"/>
      <c r="C442" s="691">
        <v>96</v>
      </c>
      <c r="D442" s="682">
        <v>0</v>
      </c>
      <c r="E442" s="683">
        <v>10</v>
      </c>
    </row>
    <row r="443" spans="1:5" ht="26.25">
      <c r="A443" s="679" t="s">
        <v>2140</v>
      </c>
      <c r="B443" s="719"/>
      <c r="C443" s="691">
        <v>38</v>
      </c>
      <c r="D443" s="682">
        <v>0</v>
      </c>
      <c r="E443" s="683">
        <v>5</v>
      </c>
    </row>
    <row r="444" spans="1:5">
      <c r="A444" s="679" t="s">
        <v>2141</v>
      </c>
      <c r="B444" s="719"/>
      <c r="C444" s="691">
        <v>52</v>
      </c>
      <c r="D444" s="682">
        <v>0</v>
      </c>
      <c r="E444" s="683">
        <v>4</v>
      </c>
    </row>
    <row r="445" spans="1:5">
      <c r="A445" s="679" t="s">
        <v>2142</v>
      </c>
      <c r="B445" s="719"/>
      <c r="C445" s="691">
        <v>29</v>
      </c>
      <c r="D445" s="682">
        <v>0</v>
      </c>
      <c r="E445" s="683">
        <v>20</v>
      </c>
    </row>
    <row r="446" spans="1:5">
      <c r="A446" s="679" t="s">
        <v>2143</v>
      </c>
      <c r="B446" s="1382"/>
      <c r="C446" s="1385">
        <v>131</v>
      </c>
      <c r="D446" s="682">
        <v>0</v>
      </c>
      <c r="E446" s="683">
        <v>36</v>
      </c>
    </row>
    <row r="447" spans="1:5">
      <c r="A447" s="679" t="s">
        <v>2144</v>
      </c>
      <c r="B447" s="1383"/>
      <c r="C447" s="1386"/>
      <c r="D447" s="682">
        <v>0</v>
      </c>
      <c r="E447" s="683">
        <v>712</v>
      </c>
    </row>
    <row r="448" spans="1:5">
      <c r="A448" s="679" t="s">
        <v>2145</v>
      </c>
      <c r="B448" s="1384"/>
      <c r="C448" s="1387"/>
      <c r="D448" s="682">
        <v>0</v>
      </c>
      <c r="E448" s="683">
        <v>299</v>
      </c>
    </row>
    <row r="449" spans="1:5">
      <c r="A449" s="679" t="s">
        <v>2146</v>
      </c>
      <c r="B449" s="719"/>
      <c r="C449" s="691">
        <v>344</v>
      </c>
      <c r="D449" s="682">
        <v>0</v>
      </c>
      <c r="E449" s="683">
        <v>33</v>
      </c>
    </row>
    <row r="450" spans="1:5">
      <c r="A450" s="679" t="s">
        <v>2147</v>
      </c>
      <c r="B450" s="719"/>
      <c r="C450" s="691">
        <v>2059</v>
      </c>
      <c r="D450" s="682">
        <v>0</v>
      </c>
      <c r="E450" s="683">
        <v>34</v>
      </c>
    </row>
    <row r="451" spans="1:5">
      <c r="A451" s="679" t="s">
        <v>2148</v>
      </c>
      <c r="B451" s="719"/>
      <c r="C451" s="691">
        <v>2392</v>
      </c>
      <c r="D451" s="682">
        <v>0</v>
      </c>
      <c r="E451" s="683">
        <v>3</v>
      </c>
    </row>
    <row r="452" spans="1:5">
      <c r="A452" s="679" t="s">
        <v>2149</v>
      </c>
      <c r="B452" s="719"/>
      <c r="C452" s="691">
        <v>120</v>
      </c>
      <c r="D452" s="682">
        <v>0</v>
      </c>
      <c r="E452" s="683">
        <v>5</v>
      </c>
    </row>
    <row r="453" spans="1:5" ht="26.25">
      <c r="A453" s="679" t="s">
        <v>2150</v>
      </c>
      <c r="B453" s="719"/>
      <c r="C453" s="691">
        <v>26</v>
      </c>
      <c r="D453" s="682">
        <v>0</v>
      </c>
      <c r="E453" s="683">
        <v>1</v>
      </c>
    </row>
    <row r="454" spans="1:5">
      <c r="A454" s="679" t="s">
        <v>2151</v>
      </c>
      <c r="B454" s="719"/>
      <c r="C454" s="691">
        <v>2078</v>
      </c>
      <c r="D454" s="682">
        <v>0</v>
      </c>
      <c r="E454" s="683">
        <v>231</v>
      </c>
    </row>
    <row r="455" spans="1:5">
      <c r="A455" s="679" t="s">
        <v>2152</v>
      </c>
      <c r="B455" s="719"/>
      <c r="C455" s="691">
        <v>3288</v>
      </c>
      <c r="D455" s="682">
        <v>0</v>
      </c>
      <c r="E455" s="683">
        <v>492</v>
      </c>
    </row>
    <row r="456" spans="1:5">
      <c r="A456" s="679" t="s">
        <v>2153</v>
      </c>
      <c r="B456" s="719"/>
      <c r="C456" s="691">
        <v>529</v>
      </c>
      <c r="D456" s="682">
        <v>0</v>
      </c>
      <c r="E456" s="683">
        <v>27</v>
      </c>
    </row>
    <row r="457" spans="1:5">
      <c r="A457" s="679" t="s">
        <v>2154</v>
      </c>
      <c r="B457" s="719"/>
      <c r="C457" s="691">
        <v>264</v>
      </c>
      <c r="D457" s="682">
        <v>0</v>
      </c>
      <c r="E457" s="683">
        <v>2</v>
      </c>
    </row>
    <row r="458" spans="1:5">
      <c r="A458" s="679" t="s">
        <v>2155</v>
      </c>
      <c r="B458" s="719"/>
      <c r="C458" s="691">
        <v>968</v>
      </c>
      <c r="D458" s="682">
        <v>0</v>
      </c>
      <c r="E458" s="683">
        <v>34</v>
      </c>
    </row>
    <row r="459" spans="1:5">
      <c r="A459" s="679" t="s">
        <v>2156</v>
      </c>
      <c r="B459" s="719"/>
      <c r="C459" s="691">
        <v>170</v>
      </c>
      <c r="D459" s="682">
        <v>0</v>
      </c>
      <c r="E459" s="683">
        <v>3</v>
      </c>
    </row>
    <row r="460" spans="1:5">
      <c r="A460" s="679" t="s">
        <v>2157</v>
      </c>
      <c r="B460" s="719"/>
      <c r="C460" s="691">
        <v>403</v>
      </c>
      <c r="D460" s="682">
        <v>0</v>
      </c>
      <c r="E460" s="683">
        <v>15</v>
      </c>
    </row>
    <row r="461" spans="1:5">
      <c r="A461" s="679" t="s">
        <v>2158</v>
      </c>
      <c r="B461" s="719">
        <v>450</v>
      </c>
      <c r="C461" s="691">
        <v>0</v>
      </c>
      <c r="D461" s="682">
        <v>0</v>
      </c>
      <c r="E461" s="683">
        <v>1</v>
      </c>
    </row>
    <row r="462" spans="1:5">
      <c r="A462" s="679" t="s">
        <v>2159</v>
      </c>
      <c r="B462" s="719">
        <v>2101</v>
      </c>
      <c r="C462" s="691">
        <v>0</v>
      </c>
      <c r="D462" s="682">
        <v>0</v>
      </c>
      <c r="E462" s="683">
        <v>1</v>
      </c>
    </row>
    <row r="463" spans="1:5">
      <c r="A463" s="679" t="s">
        <v>2160</v>
      </c>
      <c r="B463" s="719"/>
      <c r="C463" s="691">
        <v>231</v>
      </c>
      <c r="D463" s="682">
        <v>0</v>
      </c>
      <c r="E463" s="683">
        <v>1</v>
      </c>
    </row>
    <row r="464" spans="1:5">
      <c r="A464" s="679" t="s">
        <v>2161</v>
      </c>
      <c r="B464" s="719"/>
      <c r="C464" s="691">
        <v>591</v>
      </c>
      <c r="D464" s="682">
        <v>0</v>
      </c>
      <c r="E464" s="683">
        <v>250</v>
      </c>
    </row>
    <row r="465" spans="1:5">
      <c r="A465" s="679" t="s">
        <v>2162</v>
      </c>
      <c r="B465" s="719"/>
      <c r="C465" s="691">
        <v>365</v>
      </c>
      <c r="D465" s="682">
        <v>0</v>
      </c>
      <c r="E465" s="683">
        <v>1</v>
      </c>
    </row>
    <row r="466" spans="1:5">
      <c r="A466" s="679" t="s">
        <v>2163</v>
      </c>
      <c r="B466" s="719"/>
      <c r="C466" s="691">
        <v>60</v>
      </c>
      <c r="D466" s="682">
        <v>0</v>
      </c>
      <c r="E466" s="683">
        <v>2</v>
      </c>
    </row>
    <row r="467" spans="1:5">
      <c r="A467" s="679" t="s">
        <v>2164</v>
      </c>
      <c r="B467" s="719"/>
      <c r="C467" s="691">
        <v>87</v>
      </c>
      <c r="D467" s="682">
        <v>0</v>
      </c>
      <c r="E467" s="683">
        <v>3</v>
      </c>
    </row>
    <row r="468" spans="1:5">
      <c r="A468" s="679" t="s">
        <v>1086</v>
      </c>
      <c r="B468" s="719"/>
      <c r="C468" s="691">
        <v>1769</v>
      </c>
      <c r="D468" s="682">
        <v>0</v>
      </c>
      <c r="E468" s="683">
        <v>6</v>
      </c>
    </row>
    <row r="469" spans="1:5">
      <c r="A469" s="679" t="s">
        <v>2165</v>
      </c>
      <c r="B469" s="719"/>
      <c r="C469" s="691">
        <v>551</v>
      </c>
      <c r="D469" s="682">
        <v>0</v>
      </c>
      <c r="E469" s="683">
        <v>3</v>
      </c>
    </row>
    <row r="470" spans="1:5" ht="15.75" thickBot="1">
      <c r="A470" s="686" t="s">
        <v>4</v>
      </c>
      <c r="B470" s="693">
        <f>SUM(B438:B466)</f>
        <v>2551</v>
      </c>
      <c r="C470" s="693">
        <f>SUM(C438:C469)</f>
        <v>18014</v>
      </c>
      <c r="D470" s="686"/>
      <c r="E470" s="689"/>
    </row>
    <row r="471" spans="1:5" ht="15.75" thickBot="1"/>
    <row r="472" spans="1:5">
      <c r="A472" s="1222" t="s">
        <v>589</v>
      </c>
      <c r="B472" s="1185" t="s">
        <v>64</v>
      </c>
      <c r="C472" s="1316"/>
      <c r="D472" s="1317" t="s">
        <v>82</v>
      </c>
      <c r="E472" s="1318"/>
    </row>
    <row r="473" spans="1:5">
      <c r="A473" s="1315"/>
      <c r="B473" s="234" t="s">
        <v>103</v>
      </c>
      <c r="C473" s="124" t="s">
        <v>104</v>
      </c>
      <c r="D473" s="249" t="s">
        <v>84</v>
      </c>
      <c r="E473" s="235" t="s">
        <v>83</v>
      </c>
    </row>
    <row r="474" spans="1:5">
      <c r="A474" s="16" t="s">
        <v>80</v>
      </c>
      <c r="B474" s="12"/>
      <c r="C474" s="27"/>
      <c r="D474" s="16"/>
      <c r="E474" s="36"/>
    </row>
    <row r="475" spans="1:5">
      <c r="A475" s="1373" t="s">
        <v>1087</v>
      </c>
      <c r="B475" s="1374"/>
      <c r="C475" s="1374"/>
      <c r="D475" s="1374"/>
      <c r="E475" s="1375"/>
    </row>
    <row r="476" spans="1:5">
      <c r="A476" s="1379" t="s">
        <v>1088</v>
      </c>
      <c r="B476" s="1380"/>
      <c r="C476" s="1380"/>
      <c r="D476" s="1380"/>
      <c r="E476" s="1381"/>
    </row>
    <row r="477" spans="1:5" ht="25.5">
      <c r="A477" s="898" t="s">
        <v>2166</v>
      </c>
      <c r="B477" s="1367">
        <v>0</v>
      </c>
      <c r="C477" s="1370">
        <v>2630.9</v>
      </c>
      <c r="D477" s="899">
        <v>0</v>
      </c>
      <c r="E477" s="900">
        <v>51</v>
      </c>
    </row>
    <row r="478" spans="1:5" ht="25.5">
      <c r="A478" s="898" t="s">
        <v>1089</v>
      </c>
      <c r="B478" s="1368"/>
      <c r="C478" s="1371"/>
      <c r="D478" s="899">
        <v>0</v>
      </c>
      <c r="E478" s="900">
        <v>33</v>
      </c>
    </row>
    <row r="479" spans="1:5" ht="25.5">
      <c r="A479" s="898" t="s">
        <v>2167</v>
      </c>
      <c r="B479" s="1368"/>
      <c r="C479" s="1372"/>
      <c r="D479" s="899">
        <v>0</v>
      </c>
      <c r="E479" s="900">
        <v>27</v>
      </c>
    </row>
    <row r="480" spans="1:5">
      <c r="A480" s="901" t="s">
        <v>1090</v>
      </c>
      <c r="B480" s="1369"/>
      <c r="C480" s="902">
        <v>900</v>
      </c>
      <c r="D480" s="899">
        <v>0</v>
      </c>
      <c r="E480" s="900">
        <v>3</v>
      </c>
    </row>
    <row r="481" spans="1:5">
      <c r="A481" s="1379" t="s">
        <v>1091</v>
      </c>
      <c r="B481" s="1380"/>
      <c r="C481" s="1380"/>
      <c r="D481" s="1380"/>
      <c r="E481" s="1381"/>
    </row>
    <row r="482" spans="1:5">
      <c r="A482" s="901" t="s">
        <v>1092</v>
      </c>
      <c r="B482" s="1367">
        <v>0</v>
      </c>
      <c r="C482" s="1370">
        <v>1262.0999999999999</v>
      </c>
      <c r="D482" s="899">
        <v>0</v>
      </c>
      <c r="E482" s="900" t="s">
        <v>2168</v>
      </c>
    </row>
    <row r="483" spans="1:5">
      <c r="A483" s="901" t="s">
        <v>1093</v>
      </c>
      <c r="B483" s="1368"/>
      <c r="C483" s="1371"/>
      <c r="D483" s="899">
        <v>0</v>
      </c>
      <c r="E483" s="900">
        <v>102</v>
      </c>
    </row>
    <row r="484" spans="1:5">
      <c r="A484" s="901" t="s">
        <v>1094</v>
      </c>
      <c r="B484" s="1368"/>
      <c r="C484" s="1371"/>
      <c r="D484" s="899">
        <v>0</v>
      </c>
      <c r="E484" s="900">
        <v>33</v>
      </c>
    </row>
    <row r="485" spans="1:5" ht="25.5">
      <c r="A485" s="901" t="s">
        <v>1095</v>
      </c>
      <c r="B485" s="1369"/>
      <c r="C485" s="1372"/>
      <c r="D485" s="899">
        <v>0</v>
      </c>
      <c r="E485" s="900" t="s">
        <v>2169</v>
      </c>
    </row>
    <row r="486" spans="1:5">
      <c r="A486" s="1379" t="s">
        <v>1096</v>
      </c>
      <c r="B486" s="1380"/>
      <c r="C486" s="1380"/>
      <c r="D486" s="1380"/>
      <c r="E486" s="1381"/>
    </row>
    <row r="487" spans="1:5" ht="25.5">
      <c r="A487" s="898" t="s">
        <v>1097</v>
      </c>
      <c r="B487" s="1367">
        <v>0</v>
      </c>
      <c r="C487" s="1370">
        <v>2500</v>
      </c>
      <c r="D487" s="899">
        <v>2</v>
      </c>
      <c r="E487" s="900">
        <v>5</v>
      </c>
    </row>
    <row r="488" spans="1:5" ht="25.5">
      <c r="A488" s="898" t="s">
        <v>1098</v>
      </c>
      <c r="B488" s="1368"/>
      <c r="C488" s="1371"/>
      <c r="D488" s="899">
        <v>10</v>
      </c>
      <c r="E488" s="900">
        <v>27</v>
      </c>
    </row>
    <row r="489" spans="1:5" ht="25.5">
      <c r="A489" s="898" t="s">
        <v>1099</v>
      </c>
      <c r="B489" s="1368"/>
      <c r="C489" s="1371"/>
      <c r="D489" s="899" t="s">
        <v>1100</v>
      </c>
      <c r="E489" s="900">
        <v>38</v>
      </c>
    </row>
    <row r="490" spans="1:5" ht="25.5">
      <c r="A490" s="898" t="s">
        <v>1101</v>
      </c>
      <c r="B490" s="1368"/>
      <c r="C490" s="1371"/>
      <c r="D490" s="899" t="s">
        <v>1102</v>
      </c>
      <c r="E490" s="900" t="s">
        <v>1103</v>
      </c>
    </row>
    <row r="491" spans="1:5" ht="25.5">
      <c r="A491" s="901" t="s">
        <v>1104</v>
      </c>
      <c r="B491" s="1369"/>
      <c r="C491" s="1372"/>
      <c r="D491" s="899" t="s">
        <v>1105</v>
      </c>
      <c r="E491" s="900">
        <v>131</v>
      </c>
    </row>
    <row r="492" spans="1:5">
      <c r="A492" s="1373" t="s">
        <v>1106</v>
      </c>
      <c r="B492" s="1374"/>
      <c r="C492" s="1374"/>
      <c r="D492" s="1374"/>
      <c r="E492" s="1375"/>
    </row>
    <row r="493" spans="1:5">
      <c r="A493" s="1379" t="s">
        <v>1107</v>
      </c>
      <c r="B493" s="1380"/>
      <c r="C493" s="1380"/>
      <c r="D493" s="1380"/>
      <c r="E493" s="1381"/>
    </row>
    <row r="494" spans="1:5" ht="25.5">
      <c r="A494" s="898" t="s">
        <v>1108</v>
      </c>
      <c r="B494" s="1367">
        <v>0</v>
      </c>
      <c r="C494" s="1370">
        <v>1000</v>
      </c>
      <c r="D494" s="899">
        <v>0</v>
      </c>
      <c r="E494" s="900">
        <v>392</v>
      </c>
    </row>
    <row r="495" spans="1:5" ht="25.5">
      <c r="A495" s="898" t="s">
        <v>1109</v>
      </c>
      <c r="B495" s="1369"/>
      <c r="C495" s="1372"/>
      <c r="D495" s="899">
        <v>0</v>
      </c>
      <c r="E495" s="900">
        <v>27</v>
      </c>
    </row>
    <row r="496" spans="1:5">
      <c r="A496" s="1379" t="s">
        <v>1110</v>
      </c>
      <c r="B496" s="1380"/>
      <c r="C496" s="1380"/>
      <c r="D496" s="1380"/>
      <c r="E496" s="1381"/>
    </row>
    <row r="497" spans="1:5">
      <c r="A497" s="901" t="s">
        <v>1111</v>
      </c>
      <c r="B497" s="1367">
        <v>0</v>
      </c>
      <c r="C497" s="1370">
        <v>2000</v>
      </c>
      <c r="D497" s="899" t="s">
        <v>1112</v>
      </c>
      <c r="E497" s="900" t="s">
        <v>1103</v>
      </c>
    </row>
    <row r="498" spans="1:5">
      <c r="A498" s="901" t="s">
        <v>1113</v>
      </c>
      <c r="B498" s="1368"/>
      <c r="C498" s="1371"/>
      <c r="D498" s="899" t="s">
        <v>1102</v>
      </c>
      <c r="E498" s="900" t="s">
        <v>2170</v>
      </c>
    </row>
    <row r="499" spans="1:5">
      <c r="A499" s="901" t="s">
        <v>1114</v>
      </c>
      <c r="B499" s="1368"/>
      <c r="C499" s="1371"/>
      <c r="D499" s="899" t="s">
        <v>1115</v>
      </c>
      <c r="E499" s="900" t="s">
        <v>2171</v>
      </c>
    </row>
    <row r="500" spans="1:5">
      <c r="A500" s="901" t="s">
        <v>1116</v>
      </c>
      <c r="B500" s="1368"/>
      <c r="C500" s="1371"/>
      <c r="D500" s="899" t="s">
        <v>1117</v>
      </c>
      <c r="E500" s="900" t="s">
        <v>2172</v>
      </c>
    </row>
    <row r="501" spans="1:5">
      <c r="A501" s="901" t="s">
        <v>1118</v>
      </c>
      <c r="B501" s="1368"/>
      <c r="C501" s="1371"/>
      <c r="D501" s="899" t="s">
        <v>1119</v>
      </c>
      <c r="E501" s="900" t="s">
        <v>1120</v>
      </c>
    </row>
    <row r="502" spans="1:5">
      <c r="A502" s="901" t="s">
        <v>1121</v>
      </c>
      <c r="B502" s="1368"/>
      <c r="C502" s="1371"/>
      <c r="D502" s="899" t="s">
        <v>1102</v>
      </c>
      <c r="E502" s="900" t="s">
        <v>1103</v>
      </c>
    </row>
    <row r="503" spans="1:5">
      <c r="A503" s="898" t="s">
        <v>1122</v>
      </c>
      <c r="B503" s="1368"/>
      <c r="C503" s="1371"/>
      <c r="D503" s="899">
        <v>3</v>
      </c>
      <c r="E503" s="900">
        <v>7</v>
      </c>
    </row>
    <row r="504" spans="1:5">
      <c r="A504" s="898" t="s">
        <v>1123</v>
      </c>
      <c r="B504" s="1368"/>
      <c r="C504" s="1371"/>
      <c r="D504" s="899">
        <v>4</v>
      </c>
      <c r="E504" s="900">
        <v>9</v>
      </c>
    </row>
    <row r="505" spans="1:5" ht="25.5">
      <c r="A505" s="898" t="s">
        <v>1124</v>
      </c>
      <c r="B505" s="1368"/>
      <c r="C505" s="1371"/>
      <c r="D505" s="899" t="s">
        <v>1125</v>
      </c>
      <c r="E505" s="900" t="s">
        <v>2173</v>
      </c>
    </row>
    <row r="506" spans="1:5">
      <c r="A506" s="898" t="s">
        <v>1126</v>
      </c>
      <c r="B506" s="1368"/>
      <c r="C506" s="1371"/>
      <c r="D506" s="899" t="s">
        <v>1127</v>
      </c>
      <c r="E506" s="900">
        <v>2</v>
      </c>
    </row>
    <row r="507" spans="1:5">
      <c r="A507" s="898" t="s">
        <v>1128</v>
      </c>
      <c r="B507" s="1368"/>
      <c r="C507" s="1371"/>
      <c r="D507" s="899" t="s">
        <v>1127</v>
      </c>
      <c r="E507" s="900">
        <v>2</v>
      </c>
    </row>
    <row r="508" spans="1:5">
      <c r="A508" s="898" t="s">
        <v>1129</v>
      </c>
      <c r="B508" s="1368"/>
      <c r="C508" s="1371"/>
      <c r="D508" s="899" t="s">
        <v>1130</v>
      </c>
      <c r="E508" s="900">
        <v>2</v>
      </c>
    </row>
    <row r="509" spans="1:5">
      <c r="A509" s="898" t="s">
        <v>1131</v>
      </c>
      <c r="B509" s="1368"/>
      <c r="C509" s="1371"/>
      <c r="D509" s="899" t="s">
        <v>1127</v>
      </c>
      <c r="E509" s="900">
        <v>90</v>
      </c>
    </row>
    <row r="510" spans="1:5">
      <c r="A510" s="898" t="s">
        <v>1132</v>
      </c>
      <c r="B510" s="1368"/>
      <c r="C510" s="1371"/>
      <c r="D510" s="899" t="s">
        <v>1127</v>
      </c>
      <c r="E510" s="900">
        <v>4</v>
      </c>
    </row>
    <row r="511" spans="1:5">
      <c r="A511" s="898" t="s">
        <v>1133</v>
      </c>
      <c r="B511" s="1368"/>
      <c r="C511" s="1371"/>
      <c r="D511" s="899" t="s">
        <v>1134</v>
      </c>
      <c r="E511" s="900">
        <v>2</v>
      </c>
    </row>
    <row r="512" spans="1:5">
      <c r="A512" s="898" t="s">
        <v>1135</v>
      </c>
      <c r="B512" s="1369"/>
      <c r="C512" s="1372"/>
      <c r="D512" s="899" t="s">
        <v>1136</v>
      </c>
      <c r="E512" s="903">
        <v>2</v>
      </c>
    </row>
    <row r="513" spans="1:5">
      <c r="A513" s="1373" t="s">
        <v>1137</v>
      </c>
      <c r="B513" s="1374"/>
      <c r="C513" s="1374"/>
      <c r="D513" s="1374"/>
      <c r="E513" s="1375"/>
    </row>
    <row r="514" spans="1:5">
      <c r="A514" s="1376" t="s">
        <v>1138</v>
      </c>
      <c r="B514" s="1377"/>
      <c r="C514" s="1377"/>
      <c r="D514" s="1377"/>
      <c r="E514" s="1378"/>
    </row>
    <row r="515" spans="1:5" ht="25.5">
      <c r="A515" s="898" t="s">
        <v>1139</v>
      </c>
      <c r="B515" s="1367">
        <v>12000</v>
      </c>
      <c r="C515" s="1370">
        <v>3000</v>
      </c>
      <c r="D515" s="899">
        <v>0</v>
      </c>
      <c r="E515" s="903" t="s">
        <v>1103</v>
      </c>
    </row>
    <row r="516" spans="1:5">
      <c r="A516" s="898" t="s">
        <v>1140</v>
      </c>
      <c r="B516" s="1368"/>
      <c r="C516" s="1371"/>
      <c r="D516" s="899">
        <v>0</v>
      </c>
      <c r="E516" s="903">
        <v>10</v>
      </c>
    </row>
    <row r="517" spans="1:5">
      <c r="A517" s="898" t="s">
        <v>1141</v>
      </c>
      <c r="B517" s="1368"/>
      <c r="C517" s="1371"/>
      <c r="D517" s="899">
        <v>0</v>
      </c>
      <c r="E517" s="903">
        <v>18</v>
      </c>
    </row>
    <row r="518" spans="1:5" ht="25.5">
      <c r="A518" s="898" t="s">
        <v>1142</v>
      </c>
      <c r="B518" s="1368"/>
      <c r="C518" s="1371"/>
      <c r="D518" s="899">
        <v>0</v>
      </c>
      <c r="E518" s="903">
        <v>16</v>
      </c>
    </row>
    <row r="519" spans="1:5" ht="25.5">
      <c r="A519" s="898" t="s">
        <v>1143</v>
      </c>
      <c r="B519" s="1368"/>
      <c r="C519" s="1371"/>
      <c r="D519" s="899">
        <v>0</v>
      </c>
      <c r="E519" s="903">
        <v>6</v>
      </c>
    </row>
    <row r="520" spans="1:5">
      <c r="A520" s="898" t="s">
        <v>1144</v>
      </c>
      <c r="B520" s="1368"/>
      <c r="C520" s="1371"/>
      <c r="D520" s="899">
        <v>0</v>
      </c>
      <c r="E520" s="903">
        <v>13</v>
      </c>
    </row>
    <row r="521" spans="1:5">
      <c r="A521" s="898" t="s">
        <v>1145</v>
      </c>
      <c r="B521" s="1368"/>
      <c r="C521" s="1371"/>
      <c r="D521" s="899">
        <v>0</v>
      </c>
      <c r="E521" s="903">
        <v>2</v>
      </c>
    </row>
    <row r="522" spans="1:5" ht="25.5">
      <c r="A522" s="898" t="s">
        <v>1146</v>
      </c>
      <c r="B522" s="1368"/>
      <c r="C522" s="1371"/>
      <c r="D522" s="899">
        <v>0</v>
      </c>
      <c r="E522" s="903" t="s">
        <v>2174</v>
      </c>
    </row>
    <row r="523" spans="1:5">
      <c r="A523" s="898" t="s">
        <v>1147</v>
      </c>
      <c r="B523" s="1368"/>
      <c r="C523" s="1371"/>
      <c r="D523" s="899">
        <v>0</v>
      </c>
      <c r="E523" s="903">
        <v>4</v>
      </c>
    </row>
    <row r="524" spans="1:5">
      <c r="A524" s="898" t="s">
        <v>1148</v>
      </c>
      <c r="B524" s="1368"/>
      <c r="C524" s="1371"/>
      <c r="D524" s="899" t="s">
        <v>1102</v>
      </c>
      <c r="E524" s="903" t="s">
        <v>2175</v>
      </c>
    </row>
    <row r="525" spans="1:5">
      <c r="A525" s="898" t="s">
        <v>1149</v>
      </c>
      <c r="B525" s="1369"/>
      <c r="C525" s="1372"/>
      <c r="D525" s="899" t="s">
        <v>1102</v>
      </c>
      <c r="E525" s="903" t="s">
        <v>1103</v>
      </c>
    </row>
    <row r="526" spans="1:5">
      <c r="A526" s="1379" t="s">
        <v>1150</v>
      </c>
      <c r="B526" s="1380"/>
      <c r="C526" s="1380"/>
      <c r="D526" s="1380"/>
      <c r="E526" s="1381"/>
    </row>
    <row r="527" spans="1:5">
      <c r="A527" s="898" t="s">
        <v>1151</v>
      </c>
      <c r="B527" s="1367">
        <v>1200</v>
      </c>
      <c r="C527" s="1370">
        <v>400</v>
      </c>
      <c r="D527" s="899" t="s">
        <v>2176</v>
      </c>
      <c r="E527" s="903" t="s">
        <v>2177</v>
      </c>
    </row>
    <row r="528" spans="1:5" ht="25.5">
      <c r="A528" s="898" t="s">
        <v>1152</v>
      </c>
      <c r="B528" s="1368"/>
      <c r="C528" s="1371"/>
      <c r="D528" s="899" t="s">
        <v>1153</v>
      </c>
      <c r="E528" s="903" t="s">
        <v>2178</v>
      </c>
    </row>
    <row r="529" spans="1:5" ht="51">
      <c r="A529" s="898" t="s">
        <v>1154</v>
      </c>
      <c r="B529" s="1368"/>
      <c r="C529" s="1371"/>
      <c r="D529" s="899" t="s">
        <v>1155</v>
      </c>
      <c r="E529" s="903" t="s">
        <v>2179</v>
      </c>
    </row>
    <row r="530" spans="1:5" ht="38.25">
      <c r="A530" s="898" t="s">
        <v>1156</v>
      </c>
      <c r="B530" s="1368"/>
      <c r="C530" s="1371"/>
      <c r="D530" s="899" t="s">
        <v>2180</v>
      </c>
      <c r="E530" s="903" t="s">
        <v>2181</v>
      </c>
    </row>
    <row r="531" spans="1:5" ht="51">
      <c r="A531" s="901" t="s">
        <v>1157</v>
      </c>
      <c r="B531" s="1369"/>
      <c r="C531" s="1372"/>
      <c r="D531" s="899">
        <v>0</v>
      </c>
      <c r="E531" s="903" t="s">
        <v>2182</v>
      </c>
    </row>
    <row r="532" spans="1:5" ht="15.75" thickBot="1">
      <c r="A532" s="904" t="s">
        <v>4</v>
      </c>
      <c r="B532" s="905">
        <f>SUM(B527,B515,B497,B494,B487,B477,B482)</f>
        <v>13200</v>
      </c>
      <c r="C532" s="906">
        <f>SUM(C527,C515,C497,C487,C494,C477,C480,C482)</f>
        <v>13693</v>
      </c>
      <c r="D532" s="907"/>
      <c r="E532" s="908"/>
    </row>
    <row r="533" spans="1:5" ht="15.75" thickBot="1"/>
    <row r="534" spans="1:5">
      <c r="A534" s="1222" t="s">
        <v>591</v>
      </c>
      <c r="B534" s="1185" t="s">
        <v>64</v>
      </c>
      <c r="C534" s="1316"/>
      <c r="D534" s="1317" t="s">
        <v>82</v>
      </c>
      <c r="E534" s="1318"/>
    </row>
    <row r="535" spans="1:5">
      <c r="A535" s="1315"/>
      <c r="B535" s="234" t="s">
        <v>103</v>
      </c>
      <c r="C535" s="124" t="s">
        <v>104</v>
      </c>
      <c r="D535" s="249" t="s">
        <v>84</v>
      </c>
      <c r="E535" s="235" t="s">
        <v>83</v>
      </c>
    </row>
    <row r="536" spans="1:5">
      <c r="A536" s="16" t="s">
        <v>80</v>
      </c>
      <c r="B536" s="12"/>
      <c r="C536" s="27"/>
      <c r="D536" s="16"/>
      <c r="E536" s="36"/>
    </row>
    <row r="537" spans="1:5">
      <c r="A537" s="909" t="s">
        <v>1158</v>
      </c>
      <c r="B537" s="910">
        <v>4777</v>
      </c>
      <c r="C537" s="911">
        <v>43225</v>
      </c>
      <c r="D537" s="912">
        <v>0.78</v>
      </c>
      <c r="E537" s="913">
        <v>1.41</v>
      </c>
    </row>
    <row r="538" spans="1:5">
      <c r="A538" s="909" t="s">
        <v>1159</v>
      </c>
      <c r="B538" s="910">
        <v>0</v>
      </c>
      <c r="C538" s="911">
        <v>7360</v>
      </c>
      <c r="D538" s="912">
        <v>0.68</v>
      </c>
      <c r="E538" s="913">
        <v>1.47</v>
      </c>
    </row>
    <row r="539" spans="1:5">
      <c r="A539" s="909" t="s">
        <v>1160</v>
      </c>
      <c r="B539" s="910">
        <v>540</v>
      </c>
      <c r="C539" s="911">
        <v>55135</v>
      </c>
      <c r="D539" s="912">
        <v>0.53</v>
      </c>
      <c r="E539" s="914">
        <v>1.1000000000000001</v>
      </c>
    </row>
    <row r="540" spans="1:5">
      <c r="A540" s="909" t="s">
        <v>1161</v>
      </c>
      <c r="B540" s="910">
        <v>0</v>
      </c>
      <c r="C540" s="911">
        <v>3590</v>
      </c>
      <c r="D540" s="912">
        <v>0.35</v>
      </c>
      <c r="E540" s="913">
        <v>1.06</v>
      </c>
    </row>
    <row r="541" spans="1:5">
      <c r="A541" s="909" t="s">
        <v>1162</v>
      </c>
      <c r="B541" s="910">
        <v>0</v>
      </c>
      <c r="C541" s="911">
        <v>1160</v>
      </c>
      <c r="D541" s="912">
        <v>0.15</v>
      </c>
      <c r="E541" s="913">
        <v>0.57999999999999996</v>
      </c>
    </row>
    <row r="542" spans="1:5">
      <c r="A542" s="909" t="s">
        <v>1163</v>
      </c>
      <c r="B542" s="910">
        <v>22785</v>
      </c>
      <c r="C542" s="911">
        <v>41258</v>
      </c>
      <c r="D542" s="912">
        <v>0.05</v>
      </c>
      <c r="E542" s="914">
        <v>0.7</v>
      </c>
    </row>
    <row r="543" spans="1:5" ht="15.75" thickBot="1">
      <c r="A543" s="915" t="s">
        <v>4</v>
      </c>
      <c r="B543" s="916">
        <f>SUM(B537:B542)</f>
        <v>28102</v>
      </c>
      <c r="C543" s="917">
        <f>SUM(C537:C542)</f>
        <v>151728</v>
      </c>
      <c r="D543" s="918"/>
      <c r="E543" s="919"/>
    </row>
    <row r="544" spans="1:5" ht="15.75" thickBot="1"/>
    <row r="545" spans="1:5">
      <c r="A545" s="1361" t="s">
        <v>664</v>
      </c>
      <c r="B545" s="1363" t="s">
        <v>64</v>
      </c>
      <c r="C545" s="1364"/>
      <c r="D545" s="1365" t="s">
        <v>82</v>
      </c>
      <c r="E545" s="1366"/>
    </row>
    <row r="546" spans="1:5">
      <c r="A546" s="1362"/>
      <c r="B546" s="356" t="s">
        <v>103</v>
      </c>
      <c r="C546" s="357" t="s">
        <v>104</v>
      </c>
      <c r="D546" s="358" t="s">
        <v>84</v>
      </c>
      <c r="E546" s="359" t="s">
        <v>83</v>
      </c>
    </row>
    <row r="547" spans="1:5">
      <c r="A547" s="360" t="s">
        <v>80</v>
      </c>
      <c r="B547" s="361"/>
      <c r="C547" s="362"/>
      <c r="D547" s="363"/>
      <c r="E547" s="364"/>
    </row>
    <row r="548" spans="1:5">
      <c r="A548" s="920" t="s">
        <v>1164</v>
      </c>
      <c r="B548" s="921"/>
      <c r="C548" s="922">
        <f>SUM(C549:C551)</f>
        <v>4672</v>
      </c>
      <c r="D548" s="923"/>
      <c r="E548" s="924"/>
    </row>
    <row r="549" spans="1:5">
      <c r="A549" s="925" t="s">
        <v>1165</v>
      </c>
      <c r="B549" s="926"/>
      <c r="C549" s="927">
        <v>4000</v>
      </c>
      <c r="D549" s="928">
        <v>36</v>
      </c>
      <c r="E549" s="929">
        <v>39</v>
      </c>
    </row>
    <row r="550" spans="1:5">
      <c r="A550" s="925" t="s">
        <v>1166</v>
      </c>
      <c r="B550" s="926"/>
      <c r="C550" s="927">
        <v>614</v>
      </c>
      <c r="D550" s="928">
        <v>3</v>
      </c>
      <c r="E550" s="929">
        <v>5</v>
      </c>
    </row>
    <row r="551" spans="1:5">
      <c r="A551" s="925" t="s">
        <v>1167</v>
      </c>
      <c r="B551" s="926"/>
      <c r="C551" s="927">
        <v>58</v>
      </c>
      <c r="D551" s="928">
        <v>1</v>
      </c>
      <c r="E551" s="929">
        <v>1</v>
      </c>
    </row>
    <row r="552" spans="1:5">
      <c r="A552" s="920" t="s">
        <v>1168</v>
      </c>
      <c r="B552" s="922">
        <f>SUM(B553:B566)</f>
        <v>12300</v>
      </c>
      <c r="C552" s="930">
        <f>SUM(C553:C566)</f>
        <v>400</v>
      </c>
      <c r="D552" s="931"/>
      <c r="E552" s="932"/>
    </row>
    <row r="553" spans="1:5">
      <c r="A553" s="933" t="s">
        <v>2183</v>
      </c>
      <c r="B553" s="934">
        <v>961</v>
      </c>
      <c r="C553" s="935"/>
      <c r="D553" s="936" t="s">
        <v>2184</v>
      </c>
      <c r="E553" s="937" t="s">
        <v>2184</v>
      </c>
    </row>
    <row r="554" spans="1:5">
      <c r="A554" s="933" t="s">
        <v>2185</v>
      </c>
      <c r="B554" s="934">
        <v>1173</v>
      </c>
      <c r="C554" s="935"/>
      <c r="D554" s="936" t="s">
        <v>1084</v>
      </c>
      <c r="E554" s="937" t="s">
        <v>1085</v>
      </c>
    </row>
    <row r="555" spans="1:5">
      <c r="A555" s="933" t="s">
        <v>2186</v>
      </c>
      <c r="B555" s="934">
        <v>806</v>
      </c>
      <c r="C555" s="935"/>
      <c r="D555" s="936" t="s">
        <v>1084</v>
      </c>
      <c r="E555" s="937" t="s">
        <v>1085</v>
      </c>
    </row>
    <row r="556" spans="1:5">
      <c r="A556" s="933" t="s">
        <v>2187</v>
      </c>
      <c r="B556" s="934">
        <v>1390</v>
      </c>
      <c r="C556" s="935"/>
      <c r="D556" s="936" t="s">
        <v>2188</v>
      </c>
      <c r="E556" s="937" t="s">
        <v>2189</v>
      </c>
    </row>
    <row r="557" spans="1:5">
      <c r="A557" s="933" t="s">
        <v>2190</v>
      </c>
      <c r="B557" s="934">
        <v>488</v>
      </c>
      <c r="C557" s="935"/>
      <c r="D557" s="936" t="s">
        <v>2188</v>
      </c>
      <c r="E557" s="937" t="s">
        <v>2189</v>
      </c>
    </row>
    <row r="558" spans="1:5">
      <c r="A558" s="933" t="s">
        <v>2191</v>
      </c>
      <c r="B558" s="934">
        <v>941</v>
      </c>
      <c r="C558" s="935"/>
      <c r="D558" s="936" t="s">
        <v>2192</v>
      </c>
      <c r="E558" s="937" t="s">
        <v>2184</v>
      </c>
    </row>
    <row r="559" spans="1:5">
      <c r="A559" s="933" t="s">
        <v>2193</v>
      </c>
      <c r="B559" s="934">
        <v>184</v>
      </c>
      <c r="C559" s="935"/>
      <c r="D559" s="936" t="s">
        <v>1084</v>
      </c>
      <c r="E559" s="937" t="s">
        <v>1085</v>
      </c>
    </row>
    <row r="560" spans="1:5">
      <c r="A560" s="933" t="s">
        <v>2194</v>
      </c>
      <c r="B560" s="934">
        <v>156</v>
      </c>
      <c r="C560" s="935"/>
      <c r="D560" s="936" t="s">
        <v>2188</v>
      </c>
      <c r="E560" s="937" t="s">
        <v>2189</v>
      </c>
    </row>
    <row r="561" spans="1:5">
      <c r="A561" s="933" t="s">
        <v>2195</v>
      </c>
      <c r="B561" s="934">
        <v>213</v>
      </c>
      <c r="C561" s="935"/>
      <c r="D561" s="936" t="s">
        <v>2196</v>
      </c>
      <c r="E561" s="937" t="s">
        <v>2197</v>
      </c>
    </row>
    <row r="562" spans="1:5">
      <c r="A562" s="933" t="s">
        <v>2198</v>
      </c>
      <c r="B562" s="934">
        <v>1624</v>
      </c>
      <c r="C562" s="935"/>
      <c r="D562" s="936" t="s">
        <v>2199</v>
      </c>
      <c r="E562" s="937" t="s">
        <v>1085</v>
      </c>
    </row>
    <row r="563" spans="1:5">
      <c r="A563" s="933" t="s">
        <v>2200</v>
      </c>
      <c r="B563" s="934">
        <v>2264</v>
      </c>
      <c r="C563" s="935"/>
      <c r="D563" s="936" t="s">
        <v>1084</v>
      </c>
      <c r="E563" s="937" t="s">
        <v>1085</v>
      </c>
    </row>
    <row r="564" spans="1:5">
      <c r="A564" s="933" t="s">
        <v>2201</v>
      </c>
      <c r="B564" s="934">
        <v>1000</v>
      </c>
      <c r="C564" s="935"/>
      <c r="D564" s="936">
        <v>5</v>
      </c>
      <c r="E564" s="937">
        <v>6</v>
      </c>
    </row>
    <row r="565" spans="1:5">
      <c r="A565" s="933" t="s">
        <v>2202</v>
      </c>
      <c r="B565" s="934">
        <v>1100</v>
      </c>
      <c r="C565" s="935"/>
      <c r="D565" s="936" t="s">
        <v>2184</v>
      </c>
      <c r="E565" s="937" t="s">
        <v>2184</v>
      </c>
    </row>
    <row r="566" spans="1:5">
      <c r="A566" s="933" t="s">
        <v>1170</v>
      </c>
      <c r="B566" s="934"/>
      <c r="C566" s="938">
        <v>400</v>
      </c>
      <c r="D566" s="936">
        <v>10</v>
      </c>
      <c r="E566" s="937">
        <v>20</v>
      </c>
    </row>
    <row r="567" spans="1:5">
      <c r="A567" s="939" t="s">
        <v>1171</v>
      </c>
      <c r="B567" s="940"/>
      <c r="C567" s="930">
        <f>SUM(C568:C571)</f>
        <v>5585</v>
      </c>
      <c r="D567" s="941"/>
      <c r="E567" s="942"/>
    </row>
    <row r="568" spans="1:5">
      <c r="A568" s="943" t="s">
        <v>2203</v>
      </c>
      <c r="B568" s="944"/>
      <c r="C568" s="934">
        <v>1927</v>
      </c>
      <c r="D568" s="936">
        <v>8</v>
      </c>
      <c r="E568" s="937">
        <v>15</v>
      </c>
    </row>
    <row r="569" spans="1:5">
      <c r="A569" s="933" t="s">
        <v>1172</v>
      </c>
      <c r="B569" s="944"/>
      <c r="C569" s="934">
        <v>1414</v>
      </c>
      <c r="D569" s="936">
        <v>9</v>
      </c>
      <c r="E569" s="937">
        <v>15</v>
      </c>
    </row>
    <row r="570" spans="1:5">
      <c r="A570" s="933" t="s">
        <v>2204</v>
      </c>
      <c r="B570" s="944"/>
      <c r="C570" s="934">
        <v>166</v>
      </c>
      <c r="D570" s="936">
        <v>3</v>
      </c>
      <c r="E570" s="937">
        <v>5</v>
      </c>
    </row>
    <row r="571" spans="1:5">
      <c r="A571" s="943" t="s">
        <v>1173</v>
      </c>
      <c r="B571" s="944"/>
      <c r="C571" s="934">
        <v>2078</v>
      </c>
      <c r="D571" s="945" t="s">
        <v>1169</v>
      </c>
      <c r="E571" s="946" t="s">
        <v>2205</v>
      </c>
    </row>
    <row r="572" spans="1:5">
      <c r="A572" s="939" t="s">
        <v>1174</v>
      </c>
      <c r="B572" s="940"/>
      <c r="C572" s="930">
        <v>2598</v>
      </c>
      <c r="D572" s="947"/>
      <c r="E572" s="948"/>
    </row>
    <row r="573" spans="1:5">
      <c r="A573" s="943" t="s">
        <v>2206</v>
      </c>
      <c r="B573" s="944"/>
      <c r="C573" s="949">
        <v>2598</v>
      </c>
      <c r="D573" s="950">
        <v>41</v>
      </c>
      <c r="E573" s="951">
        <v>40</v>
      </c>
    </row>
    <row r="574" spans="1:5" ht="15.75" thickBot="1">
      <c r="A574" s="952" t="s">
        <v>4</v>
      </c>
      <c r="B574" s="953">
        <f>B567+B552+B548</f>
        <v>12300</v>
      </c>
      <c r="C574" s="954">
        <f>C567+C552+C548+C572</f>
        <v>13255</v>
      </c>
      <c r="D574" s="952"/>
      <c r="E574" s="955"/>
    </row>
    <row r="575" spans="1:5" ht="15.75" thickBot="1">
      <c r="A575" s="383"/>
      <c r="B575" s="354"/>
      <c r="C575" s="354"/>
      <c r="D575" s="354"/>
      <c r="E575" s="355"/>
    </row>
    <row r="576" spans="1:5">
      <c r="A576" s="1222" t="s">
        <v>612</v>
      </c>
      <c r="B576" s="1185" t="s">
        <v>64</v>
      </c>
      <c r="C576" s="1316"/>
      <c r="D576" s="1317" t="s">
        <v>82</v>
      </c>
      <c r="E576" s="1318"/>
    </row>
    <row r="577" spans="1:5">
      <c r="A577" s="1315"/>
      <c r="B577" s="234" t="s">
        <v>103</v>
      </c>
      <c r="C577" s="124" t="s">
        <v>104</v>
      </c>
      <c r="D577" s="249" t="s">
        <v>84</v>
      </c>
      <c r="E577" s="235" t="s">
        <v>83</v>
      </c>
    </row>
    <row r="578" spans="1:5">
      <c r="A578" s="16" t="s">
        <v>80</v>
      </c>
      <c r="B578" s="12"/>
      <c r="C578" s="27"/>
      <c r="D578" s="16"/>
      <c r="E578" s="36"/>
    </row>
    <row r="579" spans="1:5">
      <c r="A579" s="679" t="s">
        <v>1175</v>
      </c>
      <c r="B579" s="956">
        <v>2922</v>
      </c>
      <c r="C579" s="957">
        <v>20751</v>
      </c>
      <c r="D579" s="958" t="s">
        <v>1176</v>
      </c>
      <c r="E579" s="959" t="s">
        <v>1177</v>
      </c>
    </row>
    <row r="580" spans="1:5">
      <c r="A580" s="679" t="s">
        <v>1178</v>
      </c>
      <c r="B580" s="719">
        <v>0</v>
      </c>
      <c r="C580" s="957">
        <v>13560</v>
      </c>
      <c r="D580" s="958" t="s">
        <v>1176</v>
      </c>
      <c r="E580" s="959" t="s">
        <v>1177</v>
      </c>
    </row>
    <row r="581" spans="1:5">
      <c r="A581" s="679" t="s">
        <v>1179</v>
      </c>
      <c r="B581" s="956">
        <v>4560</v>
      </c>
      <c r="C581" s="957">
        <v>8983</v>
      </c>
      <c r="D581" s="958" t="s">
        <v>1176</v>
      </c>
      <c r="E581" s="959" t="s">
        <v>1177</v>
      </c>
    </row>
    <row r="582" spans="1:5">
      <c r="A582" s="679" t="s">
        <v>1180</v>
      </c>
      <c r="B582" s="719">
        <v>0</v>
      </c>
      <c r="C582" s="957">
        <v>4310</v>
      </c>
      <c r="D582" s="958" t="s">
        <v>1176</v>
      </c>
      <c r="E582" s="959" t="s">
        <v>1177</v>
      </c>
    </row>
    <row r="583" spans="1:5">
      <c r="A583" s="679" t="s">
        <v>1181</v>
      </c>
      <c r="B583" s="719"/>
      <c r="C583" s="957">
        <v>6121</v>
      </c>
      <c r="D583" s="958" t="s">
        <v>1176</v>
      </c>
      <c r="E583" s="959" t="s">
        <v>1177</v>
      </c>
    </row>
    <row r="584" spans="1:5" ht="15.75" thickBot="1">
      <c r="A584" s="686" t="s">
        <v>4</v>
      </c>
      <c r="B584" s="713">
        <f>SUM(B579:B583)</f>
        <v>7482</v>
      </c>
      <c r="C584" s="713">
        <f>SUM(C579:C583)</f>
        <v>53725</v>
      </c>
      <c r="D584" s="686"/>
      <c r="E584" s="960">
        <f>SUM(B584:D584)</f>
        <v>61207</v>
      </c>
    </row>
    <row r="585" spans="1:5" ht="15.75" thickBot="1"/>
    <row r="586" spans="1:5">
      <c r="A586" s="1222" t="s">
        <v>616</v>
      </c>
      <c r="B586" s="1185" t="s">
        <v>64</v>
      </c>
      <c r="C586" s="1316"/>
      <c r="D586" s="1317" t="s">
        <v>82</v>
      </c>
      <c r="E586" s="1318"/>
    </row>
    <row r="587" spans="1:5" ht="15.75" thickBot="1">
      <c r="A587" s="1315"/>
      <c r="B587" s="234" t="s">
        <v>103</v>
      </c>
      <c r="C587" s="124" t="s">
        <v>104</v>
      </c>
      <c r="D587" s="249" t="s">
        <v>84</v>
      </c>
      <c r="E587" s="235" t="s">
        <v>83</v>
      </c>
    </row>
    <row r="588" spans="1:5">
      <c r="A588" s="961" t="s">
        <v>1182</v>
      </c>
      <c r="B588" s="1347">
        <v>0</v>
      </c>
      <c r="C588" s="1350">
        <v>5800</v>
      </c>
      <c r="D588" s="962" t="s">
        <v>1183</v>
      </c>
      <c r="E588" s="962" t="s">
        <v>2207</v>
      </c>
    </row>
    <row r="589" spans="1:5" ht="26.25">
      <c r="A589" s="881" t="s">
        <v>1184</v>
      </c>
      <c r="B589" s="1348"/>
      <c r="C589" s="1351"/>
      <c r="D589" s="882" t="s">
        <v>2208</v>
      </c>
      <c r="E589" s="882" t="s">
        <v>2209</v>
      </c>
    </row>
    <row r="590" spans="1:5" ht="51.75">
      <c r="A590" s="881" t="s">
        <v>1185</v>
      </c>
      <c r="B590" s="1348"/>
      <c r="C590" s="1351"/>
      <c r="D590" s="882" t="s">
        <v>2210</v>
      </c>
      <c r="E590" s="882" t="s">
        <v>2211</v>
      </c>
    </row>
    <row r="591" spans="1:5" ht="27" thickBot="1">
      <c r="A591" s="963" t="s">
        <v>2212</v>
      </c>
      <c r="B591" s="1349"/>
      <c r="C591" s="1352"/>
      <c r="D591" s="964" t="s">
        <v>1186</v>
      </c>
      <c r="E591" s="964" t="s">
        <v>2213</v>
      </c>
    </row>
    <row r="592" spans="1:5">
      <c r="A592" s="961" t="s">
        <v>1187</v>
      </c>
      <c r="B592" s="1347">
        <v>0</v>
      </c>
      <c r="C592" s="1350">
        <v>896</v>
      </c>
      <c r="D592" s="962" t="s">
        <v>1183</v>
      </c>
      <c r="E592" s="962" t="s">
        <v>2207</v>
      </c>
    </row>
    <row r="593" spans="1:5">
      <c r="A593" s="881" t="s">
        <v>1188</v>
      </c>
      <c r="B593" s="1348"/>
      <c r="C593" s="1359"/>
      <c r="D593" s="882" t="s">
        <v>1189</v>
      </c>
      <c r="E593" s="882" t="s">
        <v>1189</v>
      </c>
    </row>
    <row r="594" spans="1:5">
      <c r="A594" s="881" t="s">
        <v>1190</v>
      </c>
      <c r="B594" s="1348"/>
      <c r="C594" s="1359"/>
      <c r="D594" s="882" t="s">
        <v>1189</v>
      </c>
      <c r="E594" s="882" t="s">
        <v>1189</v>
      </c>
    </row>
    <row r="595" spans="1:5">
      <c r="A595" s="881" t="s">
        <v>1191</v>
      </c>
      <c r="B595" s="1348"/>
      <c r="C595" s="1359"/>
      <c r="D595" s="882" t="s">
        <v>1189</v>
      </c>
      <c r="E595" s="882" t="s">
        <v>1189</v>
      </c>
    </row>
    <row r="596" spans="1:5" ht="15.75" thickBot="1">
      <c r="A596" s="963" t="s">
        <v>1192</v>
      </c>
      <c r="B596" s="1349"/>
      <c r="C596" s="1360"/>
      <c r="D596" s="964" t="s">
        <v>1189</v>
      </c>
      <c r="E596" s="964" t="s">
        <v>1189</v>
      </c>
    </row>
    <row r="597" spans="1:5">
      <c r="A597" s="961" t="s">
        <v>1193</v>
      </c>
      <c r="B597" s="1347">
        <v>0</v>
      </c>
      <c r="C597" s="1350">
        <v>6000</v>
      </c>
      <c r="D597" s="962" t="s">
        <v>1183</v>
      </c>
      <c r="E597" s="962" t="s">
        <v>2207</v>
      </c>
    </row>
    <row r="598" spans="1:5">
      <c r="A598" s="881" t="s">
        <v>1194</v>
      </c>
      <c r="B598" s="1348"/>
      <c r="C598" s="1351"/>
      <c r="D598" s="882" t="s">
        <v>1195</v>
      </c>
      <c r="E598" s="882" t="s">
        <v>1195</v>
      </c>
    </row>
    <row r="599" spans="1:5" ht="15.75" thickBot="1">
      <c r="A599" s="963" t="s">
        <v>1196</v>
      </c>
      <c r="B599" s="1349"/>
      <c r="C599" s="1351"/>
      <c r="D599" s="964" t="s">
        <v>1197</v>
      </c>
      <c r="E599" s="964" t="s">
        <v>1197</v>
      </c>
    </row>
    <row r="600" spans="1:5">
      <c r="A600" s="961" t="s">
        <v>1198</v>
      </c>
      <c r="B600" s="1347">
        <v>0</v>
      </c>
      <c r="C600" s="1350">
        <v>2522</v>
      </c>
      <c r="D600" s="962" t="s">
        <v>1183</v>
      </c>
      <c r="E600" s="962" t="s">
        <v>2207</v>
      </c>
    </row>
    <row r="601" spans="1:5">
      <c r="A601" s="881" t="s">
        <v>2214</v>
      </c>
      <c r="B601" s="1348"/>
      <c r="C601" s="1351"/>
      <c r="D601" s="882" t="s">
        <v>2215</v>
      </c>
      <c r="E601" s="882">
        <v>19</v>
      </c>
    </row>
    <row r="602" spans="1:5" ht="26.25">
      <c r="A602" s="881" t="s">
        <v>2216</v>
      </c>
      <c r="B602" s="1348"/>
      <c r="C602" s="1351"/>
      <c r="D602" s="882" t="s">
        <v>2217</v>
      </c>
      <c r="E602" s="882">
        <v>7</v>
      </c>
    </row>
    <row r="603" spans="1:5">
      <c r="A603" s="881" t="s">
        <v>2218</v>
      </c>
      <c r="B603" s="1348"/>
      <c r="C603" s="1351"/>
      <c r="D603" s="882" t="s">
        <v>2219</v>
      </c>
      <c r="E603" s="882">
        <v>5</v>
      </c>
    </row>
    <row r="604" spans="1:5" ht="15.75" thickBot="1">
      <c r="A604" s="963" t="s">
        <v>1199</v>
      </c>
      <c r="B604" s="1349"/>
      <c r="C604" s="1352"/>
      <c r="D604" s="964">
        <v>4</v>
      </c>
      <c r="E604" s="964">
        <v>6</v>
      </c>
    </row>
    <row r="605" spans="1:5">
      <c r="A605" s="961" t="s">
        <v>1200</v>
      </c>
      <c r="B605" s="1347">
        <v>0</v>
      </c>
      <c r="C605" s="1350">
        <v>786</v>
      </c>
      <c r="D605" s="962" t="s">
        <v>1183</v>
      </c>
      <c r="E605" s="962" t="s">
        <v>2207</v>
      </c>
    </row>
    <row r="606" spans="1:5" ht="27" thickBot="1">
      <c r="A606" s="963" t="s">
        <v>1201</v>
      </c>
      <c r="B606" s="1349"/>
      <c r="C606" s="1352"/>
      <c r="D606" s="964" t="s">
        <v>1202</v>
      </c>
      <c r="E606" s="964" t="s">
        <v>2220</v>
      </c>
    </row>
    <row r="607" spans="1:5">
      <c r="A607" s="961" t="s">
        <v>1203</v>
      </c>
      <c r="B607" s="1347">
        <v>3325</v>
      </c>
      <c r="C607" s="1350">
        <v>1101</v>
      </c>
      <c r="D607" s="962" t="s">
        <v>1183</v>
      </c>
      <c r="E607" s="962" t="s">
        <v>2207</v>
      </c>
    </row>
    <row r="608" spans="1:5" ht="26.25">
      <c r="A608" s="881" t="s">
        <v>1204</v>
      </c>
      <c r="B608" s="1348"/>
      <c r="C608" s="1351"/>
      <c r="D608" s="882" t="s">
        <v>1205</v>
      </c>
      <c r="E608" s="882" t="s">
        <v>2221</v>
      </c>
    </row>
    <row r="609" spans="1:5">
      <c r="A609" s="881" t="s">
        <v>1206</v>
      </c>
      <c r="B609" s="1348"/>
      <c r="C609" s="1351"/>
      <c r="D609" s="882" t="s">
        <v>1197</v>
      </c>
      <c r="E609" s="882" t="s">
        <v>1197</v>
      </c>
    </row>
    <row r="610" spans="1:5">
      <c r="A610" s="881" t="s">
        <v>1207</v>
      </c>
      <c r="B610" s="1348"/>
      <c r="C610" s="1351"/>
      <c r="D610" s="882" t="s">
        <v>1197</v>
      </c>
      <c r="E610" s="882" t="s">
        <v>1197</v>
      </c>
    </row>
    <row r="611" spans="1:5" ht="51.75">
      <c r="A611" s="881" t="s">
        <v>1208</v>
      </c>
      <c r="B611" s="1348"/>
      <c r="C611" s="1351"/>
      <c r="D611" s="882" t="s">
        <v>1209</v>
      </c>
      <c r="E611" s="882" t="s">
        <v>2222</v>
      </c>
    </row>
    <row r="612" spans="1:5" ht="39">
      <c r="A612" s="881" t="s">
        <v>1210</v>
      </c>
      <c r="B612" s="1348"/>
      <c r="C612" s="1351"/>
      <c r="D612" s="882" t="s">
        <v>1197</v>
      </c>
      <c r="E612" s="882" t="s">
        <v>2223</v>
      </c>
    </row>
    <row r="613" spans="1:5" ht="26.25">
      <c r="A613" s="881" t="s">
        <v>1211</v>
      </c>
      <c r="B613" s="1348"/>
      <c r="C613" s="1351"/>
      <c r="D613" s="882" t="s">
        <v>1197</v>
      </c>
      <c r="E613" s="882" t="s">
        <v>2224</v>
      </c>
    </row>
    <row r="614" spans="1:5" ht="26.25">
      <c r="A614" s="881" t="s">
        <v>1212</v>
      </c>
      <c r="B614" s="1348"/>
      <c r="C614" s="1351"/>
      <c r="D614" s="882" t="s">
        <v>1213</v>
      </c>
      <c r="E614" s="882" t="s">
        <v>2221</v>
      </c>
    </row>
    <row r="615" spans="1:5">
      <c r="A615" s="881" t="s">
        <v>1214</v>
      </c>
      <c r="B615" s="1348"/>
      <c r="C615" s="1351"/>
      <c r="D615" s="882" t="s">
        <v>1197</v>
      </c>
      <c r="E615" s="882" t="s">
        <v>1197</v>
      </c>
    </row>
    <row r="616" spans="1:5">
      <c r="A616" s="881" t="s">
        <v>1215</v>
      </c>
      <c r="B616" s="1348"/>
      <c r="C616" s="1351"/>
      <c r="D616" s="882" t="s">
        <v>1197</v>
      </c>
      <c r="E616" s="882" t="s">
        <v>1197</v>
      </c>
    </row>
    <row r="617" spans="1:5" ht="39">
      <c r="A617" s="881" t="s">
        <v>1216</v>
      </c>
      <c r="B617" s="1348"/>
      <c r="C617" s="1351"/>
      <c r="D617" s="882" t="s">
        <v>1197</v>
      </c>
      <c r="E617" s="882" t="s">
        <v>2225</v>
      </c>
    </row>
    <row r="618" spans="1:5" ht="39">
      <c r="A618" s="881" t="s">
        <v>1217</v>
      </c>
      <c r="B618" s="1348"/>
      <c r="C618" s="1351"/>
      <c r="D618" s="882" t="s">
        <v>1218</v>
      </c>
      <c r="E618" s="882" t="s">
        <v>2221</v>
      </c>
    </row>
    <row r="619" spans="1:5" ht="77.25">
      <c r="A619" s="881" t="s">
        <v>1219</v>
      </c>
      <c r="B619" s="1348"/>
      <c r="C619" s="1351"/>
      <c r="D619" s="882" t="s">
        <v>1220</v>
      </c>
      <c r="E619" s="882" t="s">
        <v>2226</v>
      </c>
    </row>
    <row r="620" spans="1:5" ht="26.25">
      <c r="A620" s="881" t="s">
        <v>1221</v>
      </c>
      <c r="B620" s="1348"/>
      <c r="C620" s="1351"/>
      <c r="D620" s="882" t="s">
        <v>1222</v>
      </c>
      <c r="E620" s="882" t="s">
        <v>2227</v>
      </c>
    </row>
    <row r="621" spans="1:5" ht="26.25">
      <c r="A621" s="881" t="s">
        <v>1223</v>
      </c>
      <c r="B621" s="1348"/>
      <c r="C621" s="1351"/>
      <c r="D621" s="882" t="s">
        <v>1224</v>
      </c>
      <c r="E621" s="882" t="s">
        <v>2228</v>
      </c>
    </row>
    <row r="622" spans="1:5" ht="26.25">
      <c r="A622" s="881" t="s">
        <v>1225</v>
      </c>
      <c r="B622" s="1348"/>
      <c r="C622" s="1351"/>
      <c r="D622" s="882" t="s">
        <v>1226</v>
      </c>
      <c r="E622" s="882" t="s">
        <v>2229</v>
      </c>
    </row>
    <row r="623" spans="1:5" ht="26.25">
      <c r="A623" s="881" t="s">
        <v>1227</v>
      </c>
      <c r="B623" s="1348"/>
      <c r="C623" s="1351"/>
      <c r="D623" s="882" t="s">
        <v>1226</v>
      </c>
      <c r="E623" s="882" t="s">
        <v>2230</v>
      </c>
    </row>
    <row r="624" spans="1:5" ht="65.25" thickBot="1">
      <c r="A624" s="963" t="s">
        <v>1228</v>
      </c>
      <c r="B624" s="1349"/>
      <c r="C624" s="1352"/>
      <c r="D624" s="964" t="s">
        <v>1229</v>
      </c>
      <c r="E624" s="964" t="s">
        <v>2221</v>
      </c>
    </row>
    <row r="625" spans="1:5">
      <c r="A625" s="961" t="s">
        <v>1230</v>
      </c>
      <c r="B625" s="1347">
        <v>0</v>
      </c>
      <c r="C625" s="1350">
        <v>890</v>
      </c>
      <c r="D625" s="962" t="s">
        <v>1183</v>
      </c>
      <c r="E625" s="962" t="s">
        <v>2207</v>
      </c>
    </row>
    <row r="626" spans="1:5" ht="39">
      <c r="A626" s="881" t="s">
        <v>2231</v>
      </c>
      <c r="B626" s="1348"/>
      <c r="C626" s="1351"/>
      <c r="D626" s="965" t="s">
        <v>1231</v>
      </c>
      <c r="E626" s="965" t="s">
        <v>2232</v>
      </c>
    </row>
    <row r="627" spans="1:5" ht="27" thickBot="1">
      <c r="A627" s="963" t="s">
        <v>2233</v>
      </c>
      <c r="B627" s="1349"/>
      <c r="C627" s="1352"/>
      <c r="D627" s="966" t="s">
        <v>2234</v>
      </c>
      <c r="E627" s="966" t="s">
        <v>2235</v>
      </c>
    </row>
    <row r="628" spans="1:5">
      <c r="A628" s="961" t="s">
        <v>1232</v>
      </c>
      <c r="B628" s="1347">
        <v>0</v>
      </c>
      <c r="C628" s="1350">
        <v>600</v>
      </c>
      <c r="D628" s="962" t="s">
        <v>1183</v>
      </c>
      <c r="E628" s="962" t="s">
        <v>2207</v>
      </c>
    </row>
    <row r="629" spans="1:5" ht="51.75">
      <c r="A629" s="967" t="s">
        <v>2236</v>
      </c>
      <c r="B629" s="1348"/>
      <c r="C629" s="1351"/>
      <c r="D629" s="968" t="s">
        <v>1233</v>
      </c>
      <c r="E629" s="968" t="s">
        <v>2237</v>
      </c>
    </row>
    <row r="630" spans="1:5" ht="39">
      <c r="A630" s="967" t="s">
        <v>1234</v>
      </c>
      <c r="B630" s="1348"/>
      <c r="C630" s="1351"/>
      <c r="D630" s="968" t="s">
        <v>1235</v>
      </c>
      <c r="E630" s="968" t="s">
        <v>2238</v>
      </c>
    </row>
    <row r="631" spans="1:5" ht="128.25">
      <c r="A631" s="881" t="s">
        <v>1236</v>
      </c>
      <c r="B631" s="1348"/>
      <c r="C631" s="1351"/>
      <c r="D631" s="965" t="s">
        <v>1237</v>
      </c>
      <c r="E631" s="969" t="s">
        <v>2239</v>
      </c>
    </row>
    <row r="632" spans="1:5" ht="39.75" thickBot="1">
      <c r="A632" s="970" t="s">
        <v>1238</v>
      </c>
      <c r="B632" s="1349"/>
      <c r="C632" s="1352"/>
      <c r="D632" s="971" t="s">
        <v>1239</v>
      </c>
      <c r="E632" s="971" t="s">
        <v>2240</v>
      </c>
    </row>
    <row r="633" spans="1:5">
      <c r="A633" s="972" t="s">
        <v>1240</v>
      </c>
      <c r="B633" s="1347">
        <v>0</v>
      </c>
      <c r="C633" s="1350">
        <v>1800</v>
      </c>
      <c r="D633" s="962" t="s">
        <v>1183</v>
      </c>
      <c r="E633" s="962" t="s">
        <v>2207</v>
      </c>
    </row>
    <row r="634" spans="1:5">
      <c r="A634" s="967" t="s">
        <v>1241</v>
      </c>
      <c r="B634" s="1348"/>
      <c r="C634" s="1351"/>
      <c r="D634" s="973">
        <v>36498</v>
      </c>
      <c r="E634" s="895">
        <v>37202</v>
      </c>
    </row>
    <row r="635" spans="1:5" ht="26.25">
      <c r="A635" s="881" t="s">
        <v>1242</v>
      </c>
      <c r="B635" s="1348"/>
      <c r="C635" s="1351"/>
      <c r="D635" s="965" t="s">
        <v>2241</v>
      </c>
      <c r="E635" s="969" t="s">
        <v>2242</v>
      </c>
    </row>
    <row r="636" spans="1:5">
      <c r="A636" s="881" t="s">
        <v>1243</v>
      </c>
      <c r="B636" s="1348"/>
      <c r="C636" s="1351"/>
      <c r="D636" s="965" t="s">
        <v>1244</v>
      </c>
      <c r="E636" s="969" t="s">
        <v>2243</v>
      </c>
    </row>
    <row r="637" spans="1:5" ht="39">
      <c r="A637" s="881" t="s">
        <v>1245</v>
      </c>
      <c r="B637" s="1348"/>
      <c r="C637" s="1351"/>
      <c r="D637" s="965" t="s">
        <v>2244</v>
      </c>
      <c r="E637" s="969" t="s">
        <v>2245</v>
      </c>
    </row>
    <row r="638" spans="1:5">
      <c r="A638" s="881" t="s">
        <v>1246</v>
      </c>
      <c r="B638" s="1353"/>
      <c r="C638" s="1354"/>
      <c r="D638" s="973">
        <v>210</v>
      </c>
      <c r="E638" s="895">
        <v>212</v>
      </c>
    </row>
    <row r="639" spans="1:5" ht="15.75" thickBot="1">
      <c r="A639" s="686" t="s">
        <v>4</v>
      </c>
      <c r="B639" s="692">
        <f>SUM(B588:B638)</f>
        <v>3325</v>
      </c>
      <c r="C639" s="693">
        <f>SUM(C588:C638)</f>
        <v>20395</v>
      </c>
      <c r="D639" s="974"/>
      <c r="E639" s="974"/>
    </row>
    <row r="640" spans="1:5" ht="15.75" thickBot="1"/>
    <row r="641" spans="1:5">
      <c r="A641" s="1355" t="s">
        <v>623</v>
      </c>
      <c r="B641" s="1357" t="s">
        <v>64</v>
      </c>
      <c r="C641" s="1358"/>
      <c r="D641" s="1345" t="s">
        <v>82</v>
      </c>
      <c r="E641" s="1346"/>
    </row>
    <row r="642" spans="1:5">
      <c r="A642" s="1356"/>
      <c r="B642" s="234" t="s">
        <v>103</v>
      </c>
      <c r="C642" s="124" t="s">
        <v>104</v>
      </c>
      <c r="D642" s="365" t="s">
        <v>84</v>
      </c>
      <c r="E642" s="366" t="s">
        <v>83</v>
      </c>
    </row>
    <row r="643" spans="1:5">
      <c r="A643" s="367" t="s">
        <v>80</v>
      </c>
      <c r="B643" s="368"/>
      <c r="C643" s="369"/>
      <c r="D643" s="370"/>
      <c r="E643" s="371"/>
    </row>
    <row r="644" spans="1:5" ht="64.5">
      <c r="A644" s="679" t="s">
        <v>2246</v>
      </c>
      <c r="B644" s="956">
        <v>0</v>
      </c>
      <c r="C644" s="957">
        <v>3000</v>
      </c>
      <c r="D644" s="682" t="s">
        <v>2247</v>
      </c>
      <c r="E644" s="683" t="s">
        <v>2248</v>
      </c>
    </row>
    <row r="645" spans="1:5" ht="64.5">
      <c r="A645" s="679" t="s">
        <v>2249</v>
      </c>
      <c r="B645" s="956">
        <v>0</v>
      </c>
      <c r="C645" s="957">
        <v>3000</v>
      </c>
      <c r="D645" s="682" t="s">
        <v>2250</v>
      </c>
      <c r="E645" s="683" t="s">
        <v>2251</v>
      </c>
    </row>
    <row r="646" spans="1:5" ht="51.75">
      <c r="A646" s="679" t="s">
        <v>2252</v>
      </c>
      <c r="B646" s="956">
        <v>0</v>
      </c>
      <c r="C646" s="957">
        <v>2100</v>
      </c>
      <c r="D646" s="682" t="s">
        <v>2253</v>
      </c>
      <c r="E646" s="683" t="s">
        <v>2254</v>
      </c>
    </row>
    <row r="647" spans="1:5" ht="51.75">
      <c r="A647" s="679" t="s">
        <v>2255</v>
      </c>
      <c r="B647" s="956">
        <v>0</v>
      </c>
      <c r="C647" s="957">
        <v>4000</v>
      </c>
      <c r="D647" s="682" t="s">
        <v>2256</v>
      </c>
      <c r="E647" s="683" t="s">
        <v>2257</v>
      </c>
    </row>
    <row r="648" spans="1:5" ht="90">
      <c r="A648" s="679" t="s">
        <v>2258</v>
      </c>
      <c r="B648" s="956">
        <v>1013</v>
      </c>
      <c r="C648" s="957">
        <v>0</v>
      </c>
      <c r="D648" s="682" t="s">
        <v>2259</v>
      </c>
      <c r="E648" s="683" t="s">
        <v>2260</v>
      </c>
    </row>
    <row r="649" spans="1:5" ht="15.75" thickBot="1">
      <c r="A649" s="686" t="s">
        <v>4</v>
      </c>
      <c r="B649" s="713">
        <f>SUM(B644:B648)</f>
        <v>1013</v>
      </c>
      <c r="C649" s="714">
        <f>SUM(C644:C648)</f>
        <v>12100</v>
      </c>
      <c r="D649" s="686"/>
      <c r="E649" s="689"/>
    </row>
    <row r="650" spans="1:5" ht="15.75" thickBot="1"/>
    <row r="651" spans="1:5">
      <c r="A651" s="1222" t="s">
        <v>509</v>
      </c>
      <c r="B651" s="1185" t="s">
        <v>64</v>
      </c>
      <c r="C651" s="1318"/>
      <c r="D651" s="1317" t="s">
        <v>82</v>
      </c>
      <c r="E651" s="1318"/>
    </row>
    <row r="652" spans="1:5">
      <c r="A652" s="1315"/>
      <c r="B652" s="234" t="s">
        <v>103</v>
      </c>
      <c r="C652" s="124" t="s">
        <v>104</v>
      </c>
      <c r="D652" s="249" t="s">
        <v>84</v>
      </c>
      <c r="E652" s="235" t="s">
        <v>83</v>
      </c>
    </row>
    <row r="653" spans="1:5">
      <c r="A653" s="16" t="s">
        <v>80</v>
      </c>
      <c r="B653" s="12"/>
      <c r="C653" s="27"/>
      <c r="D653" s="16"/>
      <c r="E653" s="36"/>
    </row>
    <row r="654" spans="1:5" ht="25.5">
      <c r="A654" s="975" t="s">
        <v>1247</v>
      </c>
      <c r="B654" s="976">
        <v>0</v>
      </c>
      <c r="C654" s="976" t="s">
        <v>1248</v>
      </c>
      <c r="D654" s="976"/>
      <c r="E654" s="976" t="s">
        <v>1249</v>
      </c>
    </row>
    <row r="655" spans="1:5">
      <c r="A655" s="975" t="s">
        <v>1250</v>
      </c>
      <c r="B655" s="976">
        <v>0</v>
      </c>
      <c r="C655" s="975" t="s">
        <v>1251</v>
      </c>
      <c r="D655" s="975" t="s">
        <v>1252</v>
      </c>
      <c r="E655" s="976" t="s">
        <v>1253</v>
      </c>
    </row>
    <row r="656" spans="1:5">
      <c r="A656" s="977" t="s">
        <v>1254</v>
      </c>
      <c r="B656" s="978">
        <v>0</v>
      </c>
      <c r="C656" s="979">
        <v>1900</v>
      </c>
      <c r="D656" s="978"/>
      <c r="E656" s="978" t="s">
        <v>1249</v>
      </c>
    </row>
    <row r="657" spans="1:5">
      <c r="A657" s="975" t="s">
        <v>1255</v>
      </c>
      <c r="B657" s="978"/>
      <c r="C657" s="978"/>
      <c r="D657" s="978"/>
      <c r="E657" s="978"/>
    </row>
    <row r="658" spans="1:5">
      <c r="A658" s="975" t="s">
        <v>1256</v>
      </c>
      <c r="B658" s="978"/>
      <c r="C658" s="978"/>
      <c r="D658" s="978"/>
      <c r="E658" s="978"/>
    </row>
    <row r="659" spans="1:5">
      <c r="A659" s="975" t="s">
        <v>1257</v>
      </c>
      <c r="B659" s="978"/>
      <c r="C659" s="978"/>
      <c r="D659" s="978"/>
      <c r="E659" s="978"/>
    </row>
    <row r="660" spans="1:5">
      <c r="A660" s="975" t="s">
        <v>3</v>
      </c>
      <c r="B660" s="978"/>
      <c r="C660" s="978"/>
      <c r="D660" s="978"/>
      <c r="E660" s="978"/>
    </row>
    <row r="661" spans="1:5">
      <c r="A661" s="975" t="s">
        <v>1258</v>
      </c>
      <c r="B661" s="978"/>
      <c r="C661" s="978"/>
      <c r="D661" s="978"/>
      <c r="E661" s="978"/>
    </row>
    <row r="662" spans="1:5">
      <c r="A662" s="977" t="s">
        <v>1259</v>
      </c>
      <c r="B662" s="980">
        <v>0</v>
      </c>
      <c r="C662" s="980">
        <v>1200</v>
      </c>
      <c r="D662" s="980"/>
      <c r="E662" s="980" t="s">
        <v>1249</v>
      </c>
    </row>
    <row r="663" spans="1:5">
      <c r="A663" s="975" t="s">
        <v>1260</v>
      </c>
      <c r="B663" s="980"/>
      <c r="C663" s="980"/>
      <c r="D663" s="980"/>
      <c r="E663" s="980"/>
    </row>
    <row r="664" spans="1:5">
      <c r="A664" s="975" t="s">
        <v>1261</v>
      </c>
      <c r="B664" s="980"/>
      <c r="C664" s="980"/>
      <c r="D664" s="980"/>
      <c r="E664" s="980"/>
    </row>
    <row r="665" spans="1:5">
      <c r="A665" s="975" t="s">
        <v>1262</v>
      </c>
      <c r="B665" s="980"/>
      <c r="C665" s="980"/>
      <c r="D665" s="980"/>
      <c r="E665" s="980"/>
    </row>
    <row r="666" spans="1:5">
      <c r="A666" s="975" t="s">
        <v>1263</v>
      </c>
      <c r="B666" s="980"/>
      <c r="C666" s="980"/>
      <c r="D666" s="980"/>
      <c r="E666" s="980"/>
    </row>
    <row r="667" spans="1:5">
      <c r="A667" s="977" t="s">
        <v>1264</v>
      </c>
      <c r="B667" s="977">
        <v>0</v>
      </c>
      <c r="C667" s="981">
        <v>7713</v>
      </c>
      <c r="D667" s="980"/>
      <c r="E667" s="980" t="s">
        <v>1249</v>
      </c>
    </row>
    <row r="668" spans="1:5">
      <c r="A668" s="975" t="s">
        <v>1265</v>
      </c>
      <c r="B668" s="976"/>
      <c r="C668" s="976"/>
      <c r="D668" s="982">
        <v>5.2600000000000001E-2</v>
      </c>
      <c r="E668" s="982">
        <v>6.7500000000000004E-2</v>
      </c>
    </row>
    <row r="669" spans="1:5">
      <c r="A669" s="975" t="s">
        <v>1266</v>
      </c>
      <c r="B669" s="976"/>
      <c r="C669" s="976"/>
      <c r="D669" s="976">
        <v>85</v>
      </c>
      <c r="E669" s="976">
        <v>190</v>
      </c>
    </row>
    <row r="670" spans="1:5">
      <c r="A670" s="977" t="s">
        <v>1267</v>
      </c>
      <c r="B670" s="980">
        <v>0</v>
      </c>
      <c r="C670" s="981">
        <v>2335</v>
      </c>
      <c r="D670" s="980"/>
      <c r="E670" s="980" t="s">
        <v>1249</v>
      </c>
    </row>
    <row r="671" spans="1:5">
      <c r="A671" s="975" t="s">
        <v>1268</v>
      </c>
      <c r="B671" s="976"/>
      <c r="C671" s="976"/>
      <c r="D671" s="695">
        <v>5000</v>
      </c>
      <c r="E671" s="695">
        <v>5850</v>
      </c>
    </row>
    <row r="672" spans="1:5">
      <c r="A672" s="975" t="s">
        <v>1269</v>
      </c>
      <c r="B672" s="976"/>
      <c r="C672" s="976"/>
      <c r="D672" s="983">
        <v>1</v>
      </c>
      <c r="E672" s="984">
        <v>0.88</v>
      </c>
    </row>
    <row r="673" spans="1:5">
      <c r="A673" s="975" t="s">
        <v>1270</v>
      </c>
      <c r="B673" s="976"/>
      <c r="C673" s="976"/>
      <c r="D673" s="976"/>
      <c r="E673" s="976"/>
    </row>
    <row r="674" spans="1:5">
      <c r="A674" s="977" t="s">
        <v>1271</v>
      </c>
      <c r="B674" s="980">
        <v>0</v>
      </c>
      <c r="C674" s="981">
        <v>3500</v>
      </c>
      <c r="D674" s="980"/>
      <c r="E674" s="980" t="s">
        <v>1249</v>
      </c>
    </row>
    <row r="675" spans="1:5">
      <c r="A675" s="975" t="s">
        <v>1272</v>
      </c>
      <c r="B675" s="975"/>
      <c r="C675" s="975"/>
      <c r="D675" s="975"/>
      <c r="E675" s="985">
        <v>1</v>
      </c>
    </row>
    <row r="676" spans="1:5">
      <c r="A676" s="975" t="s">
        <v>1273</v>
      </c>
      <c r="B676" s="976"/>
      <c r="C676" s="976"/>
      <c r="D676" s="976"/>
      <c r="E676" s="984">
        <v>1.07</v>
      </c>
    </row>
    <row r="677" spans="1:5">
      <c r="A677" s="975" t="s">
        <v>1274</v>
      </c>
      <c r="B677" s="976"/>
      <c r="C677" s="976"/>
      <c r="D677" s="976"/>
      <c r="E677" s="984">
        <v>1.4</v>
      </c>
    </row>
    <row r="678" spans="1:5">
      <c r="A678" s="975" t="s">
        <v>1275</v>
      </c>
      <c r="B678" s="976"/>
      <c r="C678" s="976"/>
      <c r="D678" s="976"/>
      <c r="E678" s="984">
        <v>1.33</v>
      </c>
    </row>
    <row r="679" spans="1:5">
      <c r="A679" s="975" t="s">
        <v>1276</v>
      </c>
      <c r="B679" s="976"/>
      <c r="C679" s="976"/>
      <c r="D679" s="976"/>
      <c r="E679" s="984">
        <v>1</v>
      </c>
    </row>
    <row r="680" spans="1:5">
      <c r="A680" s="977" t="s">
        <v>1277</v>
      </c>
      <c r="B680" s="981">
        <v>2641</v>
      </c>
      <c r="C680" s="981">
        <v>2250</v>
      </c>
      <c r="D680" s="980"/>
      <c r="E680" s="980" t="s">
        <v>1249</v>
      </c>
    </row>
    <row r="681" spans="1:5">
      <c r="A681" s="975" t="s">
        <v>1278</v>
      </c>
      <c r="B681" s="976"/>
      <c r="C681" s="976"/>
      <c r="D681" s="984">
        <v>0.1</v>
      </c>
      <c r="E681" s="984">
        <v>0.3</v>
      </c>
    </row>
    <row r="682" spans="1:5">
      <c r="A682" s="975" t="s">
        <v>1279</v>
      </c>
      <c r="B682" s="976"/>
      <c r="C682" s="976"/>
      <c r="D682" s="984">
        <v>0.05</v>
      </c>
      <c r="E682" s="984">
        <v>0.7</v>
      </c>
    </row>
    <row r="683" spans="1:5">
      <c r="A683" s="975" t="s">
        <v>1280</v>
      </c>
      <c r="B683" s="976"/>
      <c r="C683" s="976"/>
      <c r="D683" s="984">
        <v>0.1</v>
      </c>
      <c r="E683" s="984">
        <v>0.6</v>
      </c>
    </row>
    <row r="684" spans="1:5">
      <c r="A684" s="975" t="s">
        <v>1281</v>
      </c>
      <c r="B684" s="976"/>
      <c r="C684" s="976"/>
      <c r="D684" s="976">
        <v>0</v>
      </c>
      <c r="E684" s="984">
        <v>0.33</v>
      </c>
    </row>
    <row r="685" spans="1:5">
      <c r="A685" s="975" t="s">
        <v>1282</v>
      </c>
      <c r="B685" s="976"/>
      <c r="C685" s="976"/>
      <c r="D685" s="976">
        <v>0</v>
      </c>
      <c r="E685" s="984">
        <v>0.5</v>
      </c>
    </row>
    <row r="686" spans="1:5">
      <c r="A686" s="977" t="s">
        <v>1283</v>
      </c>
      <c r="B686" s="979">
        <v>4000</v>
      </c>
      <c r="C686" s="979">
        <v>3534</v>
      </c>
      <c r="D686" s="978"/>
      <c r="E686" s="978" t="s">
        <v>1249</v>
      </c>
    </row>
    <row r="687" spans="1:5">
      <c r="A687" s="975" t="s">
        <v>1284</v>
      </c>
      <c r="B687" s="976"/>
      <c r="C687" s="976"/>
      <c r="D687" s="976"/>
      <c r="E687" s="984">
        <v>1</v>
      </c>
    </row>
    <row r="688" spans="1:5">
      <c r="A688" s="975" t="s">
        <v>1285</v>
      </c>
      <c r="B688" s="976"/>
      <c r="C688" s="976"/>
      <c r="D688" s="976"/>
      <c r="E688" s="984">
        <v>1</v>
      </c>
    </row>
    <row r="689" spans="1:5">
      <c r="A689" s="975" t="s">
        <v>1286</v>
      </c>
      <c r="B689" s="976"/>
      <c r="C689" s="976"/>
      <c r="D689" s="976"/>
      <c r="E689" s="984">
        <v>0.3</v>
      </c>
    </row>
    <row r="690" spans="1:5">
      <c r="A690" s="975" t="s">
        <v>1287</v>
      </c>
      <c r="B690" s="976"/>
      <c r="C690" s="976"/>
      <c r="D690" s="976"/>
      <c r="E690" s="984">
        <v>1</v>
      </c>
    </row>
    <row r="691" spans="1:5" ht="25.5">
      <c r="A691" s="975" t="s">
        <v>1288</v>
      </c>
      <c r="B691" s="976"/>
      <c r="C691" s="976"/>
      <c r="D691" s="976" t="s">
        <v>1289</v>
      </c>
      <c r="E691" s="976" t="s">
        <v>1290</v>
      </c>
    </row>
    <row r="692" spans="1:5">
      <c r="A692" s="975" t="s">
        <v>1291</v>
      </c>
      <c r="B692" s="976"/>
      <c r="C692" s="976"/>
      <c r="D692" s="976" t="s">
        <v>1289</v>
      </c>
      <c r="E692" s="976">
        <v>16</v>
      </c>
    </row>
    <row r="693" spans="1:5">
      <c r="A693" s="975" t="s">
        <v>1292</v>
      </c>
      <c r="B693" s="976"/>
      <c r="C693" s="976"/>
      <c r="D693" s="976" t="s">
        <v>1293</v>
      </c>
      <c r="E693" s="976">
        <v>12</v>
      </c>
    </row>
    <row r="694" spans="1:5">
      <c r="A694" s="986" t="s">
        <v>1294</v>
      </c>
      <c r="B694" s="979">
        <v>10000</v>
      </c>
      <c r="C694" s="978">
        <v>700</v>
      </c>
      <c r="D694" s="978"/>
      <c r="E694" s="978" t="s">
        <v>1249</v>
      </c>
    </row>
    <row r="695" spans="1:5">
      <c r="A695" s="975" t="s">
        <v>1295</v>
      </c>
      <c r="B695" s="976"/>
      <c r="C695" s="976"/>
      <c r="D695" s="976"/>
      <c r="E695" s="984">
        <v>1</v>
      </c>
    </row>
    <row r="696" spans="1:5">
      <c r="A696" s="975" t="s">
        <v>1296</v>
      </c>
      <c r="B696" s="976"/>
      <c r="C696" s="976"/>
      <c r="D696" s="976"/>
      <c r="E696" s="984">
        <v>1</v>
      </c>
    </row>
    <row r="697" spans="1:5">
      <c r="A697" s="977" t="s">
        <v>1297</v>
      </c>
      <c r="B697" s="980">
        <v>0</v>
      </c>
      <c r="C697" s="981">
        <v>5500</v>
      </c>
      <c r="D697" s="980"/>
      <c r="E697" s="980" t="s">
        <v>1249</v>
      </c>
    </row>
    <row r="698" spans="1:5">
      <c r="A698" s="975" t="s">
        <v>1298</v>
      </c>
      <c r="B698" s="976"/>
      <c r="C698" s="976"/>
      <c r="D698" s="976">
        <v>0</v>
      </c>
      <c r="E698" s="976">
        <v>1</v>
      </c>
    </row>
    <row r="699" spans="1:5">
      <c r="A699" s="975" t="s">
        <v>1299</v>
      </c>
      <c r="B699" s="976"/>
      <c r="C699" s="976"/>
      <c r="D699" s="695">
        <v>7000</v>
      </c>
      <c r="E699" s="695">
        <v>2231</v>
      </c>
    </row>
    <row r="700" spans="1:5">
      <c r="A700" s="975" t="s">
        <v>1300</v>
      </c>
      <c r="B700" s="976"/>
      <c r="C700" s="976"/>
      <c r="D700" s="976">
        <v>50</v>
      </c>
      <c r="E700" s="976">
        <v>70</v>
      </c>
    </row>
    <row r="701" spans="1:5">
      <c r="A701" s="975" t="s">
        <v>1301</v>
      </c>
      <c r="B701" s="976"/>
      <c r="C701" s="976"/>
      <c r="D701" s="976" t="s">
        <v>1302</v>
      </c>
      <c r="E701" s="695">
        <v>4173</v>
      </c>
    </row>
    <row r="702" spans="1:5">
      <c r="A702" s="975" t="s">
        <v>1303</v>
      </c>
      <c r="B702" s="976"/>
      <c r="C702" s="976"/>
      <c r="D702" s="976">
        <v>0</v>
      </c>
      <c r="E702" s="976">
        <v>55</v>
      </c>
    </row>
    <row r="703" spans="1:5">
      <c r="A703" s="975" t="s">
        <v>1304</v>
      </c>
      <c r="B703" s="976"/>
      <c r="C703" s="976"/>
      <c r="D703" s="976">
        <v>0</v>
      </c>
      <c r="E703" s="976">
        <v>12</v>
      </c>
    </row>
    <row r="704" spans="1:5">
      <c r="A704" s="977" t="s">
        <v>1305</v>
      </c>
      <c r="B704" s="980">
        <v>0</v>
      </c>
      <c r="C704" s="981">
        <v>3000</v>
      </c>
      <c r="D704" s="980"/>
      <c r="E704" s="980" t="s">
        <v>1249</v>
      </c>
    </row>
    <row r="705" spans="1:6">
      <c r="A705" s="975" t="s">
        <v>1306</v>
      </c>
      <c r="B705" s="976"/>
      <c r="C705" s="976"/>
      <c r="D705" s="976">
        <v>25</v>
      </c>
      <c r="E705" s="976">
        <v>31</v>
      </c>
    </row>
    <row r="706" spans="1:6">
      <c r="A706" s="975" t="s">
        <v>1307</v>
      </c>
      <c r="B706" s="976"/>
      <c r="C706" s="976"/>
      <c r="D706" s="976">
        <v>9</v>
      </c>
      <c r="E706" s="976">
        <v>19</v>
      </c>
    </row>
    <row r="707" spans="1:6">
      <c r="A707" s="975" t="s">
        <v>1308</v>
      </c>
      <c r="B707" s="976"/>
      <c r="C707" s="976"/>
      <c r="D707" s="976">
        <v>14</v>
      </c>
      <c r="E707" s="976">
        <v>12</v>
      </c>
    </row>
    <row r="708" spans="1:6">
      <c r="A708" s="987" t="s">
        <v>4</v>
      </c>
      <c r="B708" s="988">
        <v>16641</v>
      </c>
      <c r="C708" s="988">
        <v>36996</v>
      </c>
      <c r="D708" s="987"/>
      <c r="E708" s="987"/>
    </row>
    <row r="709" spans="1:6" ht="15.75" thickBot="1"/>
    <row r="710" spans="1:6">
      <c r="A710" s="1339" t="s">
        <v>632</v>
      </c>
      <c r="B710" s="1341" t="s">
        <v>64</v>
      </c>
      <c r="C710" s="1342"/>
      <c r="D710" s="1343" t="s">
        <v>82</v>
      </c>
      <c r="E710" s="1344"/>
      <c r="F710" s="1342"/>
    </row>
    <row r="711" spans="1:6" ht="26.25" thickBot="1">
      <c r="A711" s="1340"/>
      <c r="B711" s="372" t="s">
        <v>103</v>
      </c>
      <c r="C711" s="313" t="s">
        <v>104</v>
      </c>
      <c r="D711" s="232" t="s">
        <v>1309</v>
      </c>
      <c r="E711" s="231" t="s">
        <v>1310</v>
      </c>
      <c r="F711" s="373" t="s">
        <v>1311</v>
      </c>
    </row>
    <row r="712" spans="1:6" ht="15.75" thickBot="1">
      <c r="A712" s="989" t="s">
        <v>80</v>
      </c>
      <c r="B712" s="990"/>
      <c r="C712" s="991"/>
      <c r="D712" s="990"/>
      <c r="E712" s="992"/>
      <c r="F712" s="991"/>
    </row>
    <row r="713" spans="1:6" ht="15.75" thickBot="1">
      <c r="A713" s="993" t="s">
        <v>1312</v>
      </c>
      <c r="B713" s="994">
        <v>0</v>
      </c>
      <c r="C713" s="995">
        <v>7950</v>
      </c>
      <c r="D713" s="996"/>
      <c r="E713" s="997"/>
      <c r="F713" s="998"/>
    </row>
    <row r="714" spans="1:6">
      <c r="A714" s="999" t="s">
        <v>1313</v>
      </c>
      <c r="B714" s="1000"/>
      <c r="C714" s="1001"/>
      <c r="D714" s="1002" t="s">
        <v>1314</v>
      </c>
      <c r="E714" s="1003" t="s">
        <v>1315</v>
      </c>
      <c r="F714" s="1004" t="s">
        <v>1314</v>
      </c>
    </row>
    <row r="715" spans="1:6" ht="25.5">
      <c r="A715" s="999" t="s">
        <v>1316</v>
      </c>
      <c r="B715" s="1005"/>
      <c r="C715" s="957"/>
      <c r="D715" s="1006" t="s">
        <v>1317</v>
      </c>
      <c r="E715" s="1007" t="s">
        <v>1318</v>
      </c>
      <c r="F715" s="1008" t="s">
        <v>2261</v>
      </c>
    </row>
    <row r="716" spans="1:6">
      <c r="A716" s="999" t="s">
        <v>1319</v>
      </c>
      <c r="B716" s="1005"/>
      <c r="C716" s="957"/>
      <c r="D716" s="1006" t="s">
        <v>1320</v>
      </c>
      <c r="E716" s="1007" t="s">
        <v>1318</v>
      </c>
      <c r="F716" s="1008" t="s">
        <v>2262</v>
      </c>
    </row>
    <row r="717" spans="1:6" ht="25.5">
      <c r="A717" s="999" t="s">
        <v>1321</v>
      </c>
      <c r="B717" s="1005"/>
      <c r="C717" s="957"/>
      <c r="D717" s="1006" t="s">
        <v>1322</v>
      </c>
      <c r="E717" s="1007" t="s">
        <v>1318</v>
      </c>
      <c r="F717" s="1008" t="s">
        <v>2263</v>
      </c>
    </row>
    <row r="718" spans="1:6">
      <c r="A718" s="999" t="s">
        <v>1323</v>
      </c>
      <c r="B718" s="1005"/>
      <c r="C718" s="957"/>
      <c r="D718" s="1006">
        <v>5</v>
      </c>
      <c r="E718" s="1007">
        <v>8</v>
      </c>
      <c r="F718" s="1009">
        <v>7</v>
      </c>
    </row>
    <row r="719" spans="1:6">
      <c r="A719" s="999" t="s">
        <v>1324</v>
      </c>
      <c r="B719" s="1005"/>
      <c r="C719" s="957"/>
      <c r="D719" s="1006">
        <v>0</v>
      </c>
      <c r="E719" s="1007">
        <v>8</v>
      </c>
      <c r="F719" s="1009">
        <v>6</v>
      </c>
    </row>
    <row r="720" spans="1:6" ht="25.5">
      <c r="A720" s="999" t="s">
        <v>1325</v>
      </c>
      <c r="B720" s="1005"/>
      <c r="C720" s="957"/>
      <c r="D720" s="1006" t="s">
        <v>1326</v>
      </c>
      <c r="E720" s="1007" t="s">
        <v>1327</v>
      </c>
      <c r="F720" s="1008" t="s">
        <v>2264</v>
      </c>
    </row>
    <row r="721" spans="1:6" ht="15.75" thickBot="1">
      <c r="A721" s="999" t="s">
        <v>1328</v>
      </c>
      <c r="B721" s="1005"/>
      <c r="C721" s="957"/>
      <c r="D721" s="1006">
        <v>0</v>
      </c>
      <c r="E721" s="1007">
        <v>12</v>
      </c>
      <c r="F721" s="1008">
        <v>16</v>
      </c>
    </row>
    <row r="722" spans="1:6" ht="15.75" thickBot="1">
      <c r="A722" s="993" t="s">
        <v>1329</v>
      </c>
      <c r="B722" s="994">
        <v>0</v>
      </c>
      <c r="C722" s="995">
        <v>6230</v>
      </c>
      <c r="D722" s="996"/>
      <c r="E722" s="997"/>
      <c r="F722" s="998"/>
    </row>
    <row r="723" spans="1:6">
      <c r="A723" s="999" t="s">
        <v>1330</v>
      </c>
      <c r="B723" s="1005"/>
      <c r="C723" s="957"/>
      <c r="D723" s="1006">
        <v>122</v>
      </c>
      <c r="E723" s="1007">
        <v>135</v>
      </c>
      <c r="F723" s="1009">
        <v>136</v>
      </c>
    </row>
    <row r="724" spans="1:6">
      <c r="A724" s="999" t="s">
        <v>1331</v>
      </c>
      <c r="B724" s="1005"/>
      <c r="C724" s="957"/>
      <c r="D724" s="1006">
        <v>42</v>
      </c>
      <c r="E724" s="1007">
        <v>50</v>
      </c>
      <c r="F724" s="1009">
        <v>43</v>
      </c>
    </row>
    <row r="725" spans="1:6">
      <c r="A725" s="999" t="s">
        <v>1332</v>
      </c>
      <c r="B725" s="1005"/>
      <c r="C725" s="957"/>
      <c r="D725" s="1006">
        <v>179</v>
      </c>
      <c r="E725" s="1007">
        <v>140</v>
      </c>
      <c r="F725" s="1009">
        <v>125</v>
      </c>
    </row>
    <row r="726" spans="1:6">
      <c r="A726" s="999" t="s">
        <v>1333</v>
      </c>
      <c r="B726" s="1005"/>
      <c r="C726" s="957"/>
      <c r="D726" s="1006">
        <v>203</v>
      </c>
      <c r="E726" s="1007">
        <v>200</v>
      </c>
      <c r="F726" s="1009">
        <v>198</v>
      </c>
    </row>
    <row r="727" spans="1:6">
      <c r="A727" s="999" t="s">
        <v>1334</v>
      </c>
      <c r="B727" s="1005"/>
      <c r="C727" s="957"/>
      <c r="D727" s="1006">
        <v>3</v>
      </c>
      <c r="E727" s="1007">
        <v>5</v>
      </c>
      <c r="F727" s="1009">
        <v>4</v>
      </c>
    </row>
    <row r="728" spans="1:6">
      <c r="A728" s="999" t="s">
        <v>1335</v>
      </c>
      <c r="B728" s="1005"/>
      <c r="C728" s="957"/>
      <c r="D728" s="1006">
        <v>6</v>
      </c>
      <c r="E728" s="1007">
        <v>8</v>
      </c>
      <c r="F728" s="1009">
        <v>6</v>
      </c>
    </row>
    <row r="729" spans="1:6" ht="15.75" thickBot="1">
      <c r="A729" s="999" t="s">
        <v>1336</v>
      </c>
      <c r="B729" s="1005"/>
      <c r="C729" s="957"/>
      <c r="D729" s="1006">
        <v>453</v>
      </c>
      <c r="E729" s="1007">
        <v>600</v>
      </c>
      <c r="F729" s="1009">
        <v>699</v>
      </c>
    </row>
    <row r="730" spans="1:6" ht="15.75" thickBot="1">
      <c r="A730" s="993" t="s">
        <v>1337</v>
      </c>
      <c r="B730" s="994">
        <v>0</v>
      </c>
      <c r="C730" s="995">
        <v>8387</v>
      </c>
      <c r="D730" s="996"/>
      <c r="E730" s="997"/>
      <c r="F730" s="998"/>
    </row>
    <row r="731" spans="1:6">
      <c r="A731" s="999" t="s">
        <v>1338</v>
      </c>
      <c r="B731" s="1005"/>
      <c r="C731" s="957"/>
      <c r="D731" s="1006">
        <v>948</v>
      </c>
      <c r="E731" s="1007">
        <v>900</v>
      </c>
      <c r="F731" s="1009">
        <v>978</v>
      </c>
    </row>
    <row r="732" spans="1:6">
      <c r="A732" s="999" t="s">
        <v>1339</v>
      </c>
      <c r="B732" s="1005"/>
      <c r="C732" s="957"/>
      <c r="D732" s="1006">
        <v>99</v>
      </c>
      <c r="E732" s="1007">
        <v>90</v>
      </c>
      <c r="F732" s="1009">
        <v>89</v>
      </c>
    </row>
    <row r="733" spans="1:6" ht="25.5">
      <c r="A733" s="999" t="s">
        <v>2265</v>
      </c>
      <c r="B733" s="1005"/>
      <c r="C733" s="957"/>
      <c r="D733" s="1006">
        <v>9</v>
      </c>
      <c r="E733" s="1007">
        <v>20</v>
      </c>
      <c r="F733" s="1009">
        <v>5</v>
      </c>
    </row>
    <row r="734" spans="1:6">
      <c r="A734" s="999" t="s">
        <v>1340</v>
      </c>
      <c r="B734" s="1005"/>
      <c r="C734" s="957"/>
      <c r="D734" s="1006">
        <v>0</v>
      </c>
      <c r="E734" s="1007">
        <v>5</v>
      </c>
      <c r="F734" s="1009">
        <v>2</v>
      </c>
    </row>
    <row r="735" spans="1:6">
      <c r="A735" s="999" t="s">
        <v>1341</v>
      </c>
      <c r="B735" s="1005"/>
      <c r="C735" s="957"/>
      <c r="D735" s="1006">
        <v>160</v>
      </c>
      <c r="E735" s="1007">
        <v>170</v>
      </c>
      <c r="F735" s="1009">
        <v>219</v>
      </c>
    </row>
    <row r="736" spans="1:6">
      <c r="A736" s="999" t="s">
        <v>1342</v>
      </c>
      <c r="B736" s="1005"/>
      <c r="C736" s="957"/>
      <c r="D736" s="1006" t="s">
        <v>1343</v>
      </c>
      <c r="E736" s="1007" t="s">
        <v>1344</v>
      </c>
      <c r="F736" s="1009" t="s">
        <v>2266</v>
      </c>
    </row>
    <row r="737" spans="1:6">
      <c r="A737" s="999" t="s">
        <v>1345</v>
      </c>
      <c r="B737" s="1005"/>
      <c r="C737" s="957"/>
      <c r="D737" s="1006">
        <v>1.4</v>
      </c>
      <c r="E737" s="1007">
        <v>1.5</v>
      </c>
      <c r="F737" s="1009">
        <v>1.62</v>
      </c>
    </row>
    <row r="738" spans="1:6" ht="25.5">
      <c r="A738" s="999" t="s">
        <v>1346</v>
      </c>
      <c r="B738" s="1005"/>
      <c r="C738" s="957"/>
      <c r="D738" s="1006" t="s">
        <v>2267</v>
      </c>
      <c r="E738" s="1007" t="s">
        <v>2268</v>
      </c>
      <c r="F738" s="1009" t="s">
        <v>2269</v>
      </c>
    </row>
    <row r="739" spans="1:6">
      <c r="A739" s="999" t="s">
        <v>1347</v>
      </c>
      <c r="B739" s="1005"/>
      <c r="C739" s="957"/>
      <c r="D739" s="1006">
        <v>4</v>
      </c>
      <c r="E739" s="1007">
        <v>4</v>
      </c>
      <c r="F739" s="1009">
        <v>4</v>
      </c>
    </row>
    <row r="740" spans="1:6" ht="25.5">
      <c r="A740" s="999" t="s">
        <v>1348</v>
      </c>
      <c r="B740" s="1005"/>
      <c r="C740" s="957"/>
      <c r="D740" s="1010">
        <v>3.5000000000000003E-2</v>
      </c>
      <c r="E740" s="1011">
        <v>0.05</v>
      </c>
      <c r="F740" s="1012">
        <v>4.7699999999999999E-2</v>
      </c>
    </row>
    <row r="741" spans="1:6">
      <c r="A741" s="999" t="s">
        <v>1349</v>
      </c>
      <c r="B741" s="1005"/>
      <c r="C741" s="957"/>
      <c r="D741" s="1006" t="s">
        <v>1350</v>
      </c>
      <c r="E741" s="1007" t="s">
        <v>1351</v>
      </c>
      <c r="F741" s="1008" t="s">
        <v>2270</v>
      </c>
    </row>
    <row r="742" spans="1:6">
      <c r="A742" s="999" t="s">
        <v>1352</v>
      </c>
      <c r="B742" s="1005"/>
      <c r="C742" s="957"/>
      <c r="D742" s="1006">
        <v>50</v>
      </c>
      <c r="E742" s="1007">
        <v>100</v>
      </c>
      <c r="F742" s="1009">
        <v>110</v>
      </c>
    </row>
    <row r="743" spans="1:6" ht="25.5">
      <c r="A743" s="999" t="s">
        <v>2271</v>
      </c>
      <c r="B743" s="1005"/>
      <c r="C743" s="957"/>
      <c r="D743" s="1006">
        <v>5</v>
      </c>
      <c r="E743" s="1007">
        <v>6</v>
      </c>
      <c r="F743" s="1009">
        <v>8</v>
      </c>
    </row>
    <row r="744" spans="1:6" ht="25.5">
      <c r="A744" s="999" t="s">
        <v>1353</v>
      </c>
      <c r="B744" s="1005"/>
      <c r="C744" s="957"/>
      <c r="D744" s="1006">
        <v>97</v>
      </c>
      <c r="E744" s="1007">
        <v>60</v>
      </c>
      <c r="F744" s="1009">
        <v>100</v>
      </c>
    </row>
    <row r="745" spans="1:6" ht="25.5">
      <c r="A745" s="999" t="s">
        <v>1354</v>
      </c>
      <c r="B745" s="1005"/>
      <c r="C745" s="957"/>
      <c r="D745" s="1006" t="s">
        <v>1343</v>
      </c>
      <c r="E745" s="1007">
        <v>3</v>
      </c>
      <c r="F745" s="1009">
        <v>4</v>
      </c>
    </row>
    <row r="746" spans="1:6" ht="25.5">
      <c r="A746" s="999" t="s">
        <v>2272</v>
      </c>
      <c r="B746" s="1005"/>
      <c r="C746" s="957"/>
      <c r="D746" s="1006" t="s">
        <v>1343</v>
      </c>
      <c r="E746" s="1007" t="s">
        <v>1355</v>
      </c>
      <c r="F746" s="1008" t="s">
        <v>1356</v>
      </c>
    </row>
    <row r="747" spans="1:6">
      <c r="A747" s="999" t="s">
        <v>1357</v>
      </c>
      <c r="B747" s="1005"/>
      <c r="C747" s="957"/>
      <c r="D747" s="1006">
        <v>87</v>
      </c>
      <c r="E747" s="1007">
        <v>65</v>
      </c>
      <c r="F747" s="1009">
        <v>63</v>
      </c>
    </row>
    <row r="748" spans="1:6" ht="15.75" thickBot="1">
      <c r="A748" s="999" t="s">
        <v>1358</v>
      </c>
      <c r="B748" s="1005"/>
      <c r="C748" s="957"/>
      <c r="D748" s="1006">
        <v>243</v>
      </c>
      <c r="E748" s="1007">
        <v>245</v>
      </c>
      <c r="F748" s="1009">
        <v>251</v>
      </c>
    </row>
    <row r="749" spans="1:6" ht="15.75" thickBot="1">
      <c r="A749" s="993" t="s">
        <v>1359</v>
      </c>
      <c r="B749" s="994">
        <v>0</v>
      </c>
      <c r="C749" s="995">
        <v>5679</v>
      </c>
      <c r="D749" s="996"/>
      <c r="E749" s="997"/>
      <c r="F749" s="998"/>
    </row>
    <row r="750" spans="1:6">
      <c r="A750" s="999" t="s">
        <v>1360</v>
      </c>
      <c r="B750" s="1005"/>
      <c r="C750" s="957"/>
      <c r="D750" s="1013">
        <v>20677</v>
      </c>
      <c r="E750" s="1014">
        <v>25500</v>
      </c>
      <c r="F750" s="1015">
        <v>23692</v>
      </c>
    </row>
    <row r="751" spans="1:6">
      <c r="A751" s="999" t="s">
        <v>1361</v>
      </c>
      <c r="B751" s="1005"/>
      <c r="C751" s="957"/>
      <c r="D751" s="1013">
        <v>1049</v>
      </c>
      <c r="E751" s="1014">
        <v>1000</v>
      </c>
      <c r="F751" s="1009">
        <v>965</v>
      </c>
    </row>
    <row r="752" spans="1:6">
      <c r="A752" s="999" t="s">
        <v>1362</v>
      </c>
      <c r="B752" s="1005"/>
      <c r="C752" s="957"/>
      <c r="D752" s="1013">
        <v>3600</v>
      </c>
      <c r="E752" s="1014">
        <v>4500</v>
      </c>
      <c r="F752" s="1015">
        <v>4724</v>
      </c>
    </row>
    <row r="753" spans="1:6">
      <c r="A753" s="999" t="s">
        <v>1363</v>
      </c>
      <c r="B753" s="1005"/>
      <c r="C753" s="957"/>
      <c r="D753" s="1006">
        <v>31</v>
      </c>
      <c r="E753" s="1007">
        <v>16</v>
      </c>
      <c r="F753" s="1009">
        <v>7</v>
      </c>
    </row>
    <row r="754" spans="1:6">
      <c r="A754" s="999" t="s">
        <v>1364</v>
      </c>
      <c r="B754" s="1005"/>
      <c r="C754" s="957"/>
      <c r="D754" s="1006">
        <v>2</v>
      </c>
      <c r="E754" s="1007">
        <v>4</v>
      </c>
      <c r="F754" s="1009">
        <v>23</v>
      </c>
    </row>
    <row r="755" spans="1:6">
      <c r="A755" s="999" t="s">
        <v>1365</v>
      </c>
      <c r="B755" s="1005"/>
      <c r="C755" s="957"/>
      <c r="D755" s="1006">
        <v>40</v>
      </c>
      <c r="E755" s="1007">
        <v>40</v>
      </c>
      <c r="F755" s="1009">
        <v>38</v>
      </c>
    </row>
    <row r="756" spans="1:6">
      <c r="A756" s="999" t="s">
        <v>1366</v>
      </c>
      <c r="B756" s="1005"/>
      <c r="C756" s="957"/>
      <c r="D756" s="1006">
        <v>40</v>
      </c>
      <c r="E756" s="1007">
        <v>20</v>
      </c>
      <c r="F756" s="1009">
        <v>37</v>
      </c>
    </row>
    <row r="757" spans="1:6">
      <c r="A757" s="999" t="s">
        <v>1367</v>
      </c>
      <c r="B757" s="1005"/>
      <c r="C757" s="957"/>
      <c r="D757" s="1006">
        <v>700</v>
      </c>
      <c r="E757" s="1007">
        <v>900</v>
      </c>
      <c r="F757" s="1015">
        <v>7060</v>
      </c>
    </row>
    <row r="758" spans="1:6">
      <c r="A758" s="1016" t="s">
        <v>1368</v>
      </c>
      <c r="B758" s="1005"/>
      <c r="C758" s="957"/>
      <c r="D758" s="1006">
        <v>142</v>
      </c>
      <c r="E758" s="1007">
        <v>150</v>
      </c>
      <c r="F758" s="1009">
        <v>153</v>
      </c>
    </row>
    <row r="759" spans="1:6">
      <c r="A759" s="999" t="s">
        <v>1369</v>
      </c>
      <c r="B759" s="1005"/>
      <c r="C759" s="957"/>
      <c r="D759" s="1006">
        <v>13</v>
      </c>
      <c r="E759" s="1007">
        <v>20</v>
      </c>
      <c r="F759" s="1009">
        <v>17</v>
      </c>
    </row>
    <row r="760" spans="1:6">
      <c r="A760" s="999" t="s">
        <v>1370</v>
      </c>
      <c r="B760" s="1005"/>
      <c r="C760" s="957"/>
      <c r="D760" s="1006">
        <v>7</v>
      </c>
      <c r="E760" s="1007">
        <v>10</v>
      </c>
      <c r="F760" s="1009">
        <v>9</v>
      </c>
    </row>
    <row r="761" spans="1:6">
      <c r="A761" s="999" t="s">
        <v>1371</v>
      </c>
      <c r="B761" s="1005"/>
      <c r="C761" s="957"/>
      <c r="D761" s="1006">
        <v>1</v>
      </c>
      <c r="E761" s="1007">
        <v>3</v>
      </c>
      <c r="F761" s="1017" t="s">
        <v>2273</v>
      </c>
    </row>
    <row r="762" spans="1:6" ht="25.5">
      <c r="A762" s="999" t="s">
        <v>1372</v>
      </c>
      <c r="B762" s="1005"/>
      <c r="C762" s="957"/>
      <c r="D762" s="1006" t="s">
        <v>2274</v>
      </c>
      <c r="E762" s="1007" t="s">
        <v>1373</v>
      </c>
      <c r="F762" s="1018" t="s">
        <v>2275</v>
      </c>
    </row>
    <row r="763" spans="1:6" ht="25.5">
      <c r="A763" s="999" t="s">
        <v>1374</v>
      </c>
      <c r="B763" s="1005"/>
      <c r="C763" s="957"/>
      <c r="D763" s="1006" t="s">
        <v>2276</v>
      </c>
      <c r="E763" s="1007" t="s">
        <v>1373</v>
      </c>
      <c r="F763" s="1018" t="s">
        <v>2277</v>
      </c>
    </row>
    <row r="764" spans="1:6" ht="51">
      <c r="A764" s="999" t="s">
        <v>1375</v>
      </c>
      <c r="B764" s="1005"/>
      <c r="C764" s="957"/>
      <c r="D764" s="1006" t="s">
        <v>2278</v>
      </c>
      <c r="E764" s="1007" t="s">
        <v>1373</v>
      </c>
      <c r="F764" s="1018" t="s">
        <v>2279</v>
      </c>
    </row>
    <row r="765" spans="1:6" ht="25.5">
      <c r="A765" s="999" t="s">
        <v>1376</v>
      </c>
      <c r="B765" s="1005"/>
      <c r="C765" s="957"/>
      <c r="D765" s="1006" t="s">
        <v>2280</v>
      </c>
      <c r="E765" s="1007" t="s">
        <v>1373</v>
      </c>
      <c r="F765" s="1018" t="s">
        <v>2281</v>
      </c>
    </row>
    <row r="766" spans="1:6">
      <c r="A766" s="999" t="s">
        <v>1377</v>
      </c>
      <c r="B766" s="1005"/>
      <c r="C766" s="957"/>
      <c r="D766" s="1006">
        <v>3.53</v>
      </c>
      <c r="E766" s="1007">
        <v>3.2</v>
      </c>
      <c r="F766" s="1009">
        <v>3.07</v>
      </c>
    </row>
    <row r="767" spans="1:6">
      <c r="A767" s="999" t="s">
        <v>1378</v>
      </c>
      <c r="B767" s="1005"/>
      <c r="C767" s="957"/>
      <c r="D767" s="1006">
        <v>2.42</v>
      </c>
      <c r="E767" s="1007">
        <v>2.5</v>
      </c>
      <c r="F767" s="1009">
        <v>2.1</v>
      </c>
    </row>
    <row r="768" spans="1:6">
      <c r="A768" s="999" t="s">
        <v>1379</v>
      </c>
      <c r="B768" s="1005"/>
      <c r="C768" s="957"/>
      <c r="D768" s="1006">
        <v>1.39</v>
      </c>
      <c r="E768" s="1007">
        <v>1.6</v>
      </c>
      <c r="F768" s="1009">
        <v>1.54</v>
      </c>
    </row>
    <row r="769" spans="1:6">
      <c r="A769" s="999" t="s">
        <v>1380</v>
      </c>
      <c r="B769" s="1005"/>
      <c r="C769" s="957"/>
      <c r="D769" s="1013">
        <v>2196</v>
      </c>
      <c r="E769" s="1014">
        <v>2300</v>
      </c>
      <c r="F769" s="1015">
        <v>2436</v>
      </c>
    </row>
    <row r="770" spans="1:6" ht="15.75" thickBot="1">
      <c r="A770" s="999" t="s">
        <v>1381</v>
      </c>
      <c r="B770" s="1005"/>
      <c r="C770" s="957"/>
      <c r="D770" s="1013">
        <v>1133</v>
      </c>
      <c r="E770" s="1014">
        <v>1100</v>
      </c>
      <c r="F770" s="1015">
        <v>1451</v>
      </c>
    </row>
    <row r="771" spans="1:6" ht="15.75" thickBot="1">
      <c r="A771" s="993" t="s">
        <v>1382</v>
      </c>
      <c r="B771" s="994">
        <v>0</v>
      </c>
      <c r="C771" s="995">
        <v>1590</v>
      </c>
      <c r="D771" s="996"/>
      <c r="E771" s="997"/>
      <c r="F771" s="998"/>
    </row>
    <row r="772" spans="1:6">
      <c r="A772" s="999" t="s">
        <v>1383</v>
      </c>
      <c r="B772" s="1005"/>
      <c r="C772" s="957"/>
      <c r="D772" s="1006">
        <v>7</v>
      </c>
      <c r="E772" s="1007">
        <v>4</v>
      </c>
      <c r="F772" s="1015">
        <v>3</v>
      </c>
    </row>
    <row r="773" spans="1:6" ht="25.5">
      <c r="A773" s="999" t="s">
        <v>1384</v>
      </c>
      <c r="B773" s="1005"/>
      <c r="C773" s="957"/>
      <c r="D773" s="1019">
        <v>0</v>
      </c>
      <c r="E773" s="1011">
        <v>0.5</v>
      </c>
      <c r="F773" s="1020" t="s">
        <v>2282</v>
      </c>
    </row>
    <row r="774" spans="1:6">
      <c r="A774" s="999" t="s">
        <v>1385</v>
      </c>
      <c r="B774" s="1005"/>
      <c r="C774" s="957"/>
      <c r="D774" s="1006">
        <v>0</v>
      </c>
      <c r="E774" s="1007">
        <v>1</v>
      </c>
      <c r="F774" s="1009">
        <v>1</v>
      </c>
    </row>
    <row r="775" spans="1:6">
      <c r="A775" s="999" t="s">
        <v>1386</v>
      </c>
      <c r="B775" s="1005"/>
      <c r="C775" s="957"/>
      <c r="D775" s="1006" t="s">
        <v>2283</v>
      </c>
      <c r="E775" s="1007" t="s">
        <v>1387</v>
      </c>
      <c r="F775" s="1021" t="s">
        <v>2284</v>
      </c>
    </row>
    <row r="776" spans="1:6">
      <c r="A776" s="999" t="s">
        <v>1388</v>
      </c>
      <c r="B776" s="1005"/>
      <c r="C776" s="957"/>
      <c r="D776" s="1006">
        <v>3</v>
      </c>
      <c r="E776" s="1007">
        <v>6</v>
      </c>
      <c r="F776" s="1009">
        <v>1</v>
      </c>
    </row>
    <row r="777" spans="1:6">
      <c r="A777" s="999" t="s">
        <v>1389</v>
      </c>
      <c r="B777" s="1005"/>
      <c r="C777" s="957"/>
      <c r="D777" s="1006" t="s">
        <v>2285</v>
      </c>
      <c r="E777" s="1007" t="s">
        <v>1373</v>
      </c>
      <c r="F777" s="1009" t="s">
        <v>2286</v>
      </c>
    </row>
    <row r="778" spans="1:6" ht="15.75" thickBot="1">
      <c r="A778" s="999" t="s">
        <v>1390</v>
      </c>
      <c r="B778" s="1005"/>
      <c r="C778" s="957"/>
      <c r="D778" s="1006" t="s">
        <v>1314</v>
      </c>
      <c r="E778" s="1007" t="s">
        <v>1373</v>
      </c>
      <c r="F778" s="1009" t="s">
        <v>2287</v>
      </c>
    </row>
    <row r="779" spans="1:6" ht="15.75" thickBot="1">
      <c r="A779" s="993" t="s">
        <v>1391</v>
      </c>
      <c r="B779" s="994">
        <v>7442</v>
      </c>
      <c r="C779" s="995">
        <v>5897</v>
      </c>
      <c r="D779" s="996"/>
      <c r="E779" s="997"/>
      <c r="F779" s="998"/>
    </row>
    <row r="780" spans="1:6" ht="51">
      <c r="A780" s="999" t="s">
        <v>1392</v>
      </c>
      <c r="B780" s="1005"/>
      <c r="C780" s="957"/>
      <c r="D780" s="1006" t="s">
        <v>1393</v>
      </c>
      <c r="E780" s="1007" t="s">
        <v>1394</v>
      </c>
      <c r="F780" s="1022" t="s">
        <v>2288</v>
      </c>
    </row>
    <row r="781" spans="1:6" ht="25.5">
      <c r="A781" s="999" t="s">
        <v>1395</v>
      </c>
      <c r="B781" s="1005"/>
      <c r="C781" s="957"/>
      <c r="D781" s="1019" t="s">
        <v>1396</v>
      </c>
      <c r="E781" s="1011" t="s">
        <v>1397</v>
      </c>
      <c r="F781" s="1020" t="s">
        <v>2289</v>
      </c>
    </row>
    <row r="782" spans="1:6">
      <c r="A782" s="999" t="s">
        <v>1398</v>
      </c>
      <c r="B782" s="1005"/>
      <c r="C782" s="957"/>
      <c r="D782" s="1006" t="s">
        <v>1399</v>
      </c>
      <c r="E782" s="1007" t="s">
        <v>1400</v>
      </c>
      <c r="F782" s="1009" t="s">
        <v>1401</v>
      </c>
    </row>
    <row r="783" spans="1:6">
      <c r="A783" s="999" t="s">
        <v>1402</v>
      </c>
      <c r="B783" s="1005"/>
      <c r="C783" s="957"/>
      <c r="D783" s="1006" t="s">
        <v>1403</v>
      </c>
      <c r="E783" s="1007" t="s">
        <v>1404</v>
      </c>
      <c r="F783" s="1009" t="s">
        <v>1404</v>
      </c>
    </row>
    <row r="784" spans="1:6">
      <c r="A784" s="999" t="s">
        <v>1405</v>
      </c>
      <c r="B784" s="1005"/>
      <c r="C784" s="957"/>
      <c r="D784" s="1006" t="s">
        <v>1404</v>
      </c>
      <c r="E784" s="1007" t="s">
        <v>1403</v>
      </c>
      <c r="F784" s="1009" t="s">
        <v>1314</v>
      </c>
    </row>
    <row r="785" spans="1:6" ht="15.75" thickBot="1">
      <c r="A785" s="999" t="s">
        <v>1406</v>
      </c>
      <c r="B785" s="1005"/>
      <c r="C785" s="957"/>
      <c r="D785" s="1006" t="s">
        <v>1407</v>
      </c>
      <c r="E785" s="1007" t="s">
        <v>1408</v>
      </c>
      <c r="F785" s="1009" t="s">
        <v>1408</v>
      </c>
    </row>
    <row r="786" spans="1:6" ht="15.75" thickBot="1">
      <c r="A786" s="993" t="s">
        <v>1409</v>
      </c>
      <c r="B786" s="994">
        <v>0</v>
      </c>
      <c r="C786" s="995">
        <v>5013</v>
      </c>
      <c r="D786" s="996"/>
      <c r="E786" s="997"/>
      <c r="F786" s="998"/>
    </row>
    <row r="787" spans="1:6" ht="15.75" thickBot="1">
      <c r="A787" s="1023" t="s">
        <v>4</v>
      </c>
      <c r="B787" s="1024">
        <f>SUM(B713:B786)</f>
        <v>7442</v>
      </c>
      <c r="C787" s="1025">
        <f>SUM(C713:C786)</f>
        <v>40746</v>
      </c>
      <c r="D787" s="1026"/>
      <c r="E787" s="1027"/>
      <c r="F787" s="1028"/>
    </row>
    <row r="788" spans="1:6" ht="15.75" thickBot="1"/>
    <row r="789" spans="1:6">
      <c r="A789" s="1222" t="s">
        <v>1410</v>
      </c>
      <c r="B789" s="1185" t="s">
        <v>64</v>
      </c>
      <c r="C789" s="1316"/>
      <c r="D789" s="1317" t="s">
        <v>82</v>
      </c>
      <c r="E789" s="1318"/>
      <c r="F789" s="374"/>
    </row>
    <row r="790" spans="1:6" ht="26.25">
      <c r="A790" s="1315"/>
      <c r="B790" s="234" t="s">
        <v>103</v>
      </c>
      <c r="C790" s="124" t="s">
        <v>104</v>
      </c>
      <c r="D790" s="249" t="s">
        <v>1411</v>
      </c>
      <c r="E790" s="235" t="s">
        <v>1412</v>
      </c>
      <c r="F790" s="355"/>
    </row>
    <row r="791" spans="1:6">
      <c r="A791" s="675" t="s">
        <v>2290</v>
      </c>
      <c r="B791" s="676"/>
      <c r="C791" s="677"/>
      <c r="D791" s="1030"/>
      <c r="E791" s="678"/>
      <c r="F791" s="375" t="s">
        <v>1413</v>
      </c>
    </row>
    <row r="792" spans="1:6" ht="26.25">
      <c r="A792" s="1031" t="s">
        <v>1414</v>
      </c>
      <c r="B792" s="1032"/>
      <c r="C792" s="1033">
        <v>8770</v>
      </c>
      <c r="D792" s="1034"/>
      <c r="E792" s="1035"/>
      <c r="F792" s="376" t="s">
        <v>1415</v>
      </c>
    </row>
    <row r="793" spans="1:6" ht="25.5">
      <c r="A793" s="1036" t="s">
        <v>2291</v>
      </c>
      <c r="B793" s="1037"/>
      <c r="C793" s="1038"/>
      <c r="D793" s="1039">
        <v>62</v>
      </c>
      <c r="E793" s="1040">
        <v>59</v>
      </c>
      <c r="F793" s="376" t="s">
        <v>1417</v>
      </c>
    </row>
    <row r="794" spans="1:6" ht="39">
      <c r="A794" s="1031" t="s">
        <v>1416</v>
      </c>
      <c r="B794" s="1032"/>
      <c r="C794" s="1033">
        <v>1700</v>
      </c>
      <c r="D794" s="1034"/>
      <c r="E794" s="1035"/>
      <c r="F794" s="376" t="s">
        <v>1418</v>
      </c>
    </row>
    <row r="795" spans="1:6" ht="25.5">
      <c r="A795" s="1036" t="s">
        <v>2292</v>
      </c>
      <c r="B795" s="1037"/>
      <c r="C795" s="1038"/>
      <c r="D795" s="1039">
        <v>100</v>
      </c>
      <c r="E795" s="1040">
        <v>122</v>
      </c>
      <c r="F795" s="376" t="s">
        <v>1420</v>
      </c>
    </row>
    <row r="796" spans="1:6" ht="26.25">
      <c r="A796" s="1031" t="s">
        <v>2293</v>
      </c>
      <c r="B796" s="1032"/>
      <c r="C796" s="1033">
        <v>1400</v>
      </c>
      <c r="D796" s="1034"/>
      <c r="E796" s="1035"/>
      <c r="F796" s="377"/>
    </row>
    <row r="797" spans="1:6" ht="25.5">
      <c r="A797" s="1041" t="s">
        <v>2294</v>
      </c>
      <c r="B797" s="1037"/>
      <c r="C797" s="1038"/>
      <c r="D797" s="1039">
        <v>300</v>
      </c>
      <c r="E797" s="1040">
        <v>366</v>
      </c>
      <c r="F797" s="376" t="s">
        <v>1422</v>
      </c>
    </row>
    <row r="798" spans="1:6" ht="25.5">
      <c r="A798" s="1041" t="s">
        <v>2295</v>
      </c>
      <c r="B798" s="1037"/>
      <c r="C798" s="1038"/>
      <c r="D798" s="1039">
        <v>41</v>
      </c>
      <c r="E798" s="1040">
        <v>14</v>
      </c>
      <c r="F798" s="376" t="s">
        <v>1425</v>
      </c>
    </row>
    <row r="799" spans="1:6">
      <c r="A799" s="1031" t="s">
        <v>1419</v>
      </c>
      <c r="B799" s="1032"/>
      <c r="C799" s="1033">
        <v>0</v>
      </c>
      <c r="D799" s="1034"/>
      <c r="E799" s="1035"/>
      <c r="F799" s="377"/>
    </row>
    <row r="800" spans="1:6" ht="25.5">
      <c r="A800" s="1041" t="s">
        <v>2296</v>
      </c>
      <c r="B800" s="1037"/>
      <c r="C800" s="1038"/>
      <c r="D800" s="1039">
        <v>10</v>
      </c>
      <c r="E800" s="1040">
        <v>12</v>
      </c>
      <c r="F800" s="376" t="s">
        <v>1428</v>
      </c>
    </row>
    <row r="801" spans="1:6" ht="38.25">
      <c r="A801" s="1031" t="s">
        <v>1421</v>
      </c>
      <c r="B801" s="1032"/>
      <c r="C801" s="1033">
        <v>300</v>
      </c>
      <c r="D801" s="1034"/>
      <c r="E801" s="1035"/>
      <c r="F801" s="376" t="s">
        <v>1429</v>
      </c>
    </row>
    <row r="802" spans="1:6" ht="39">
      <c r="A802" s="1031" t="s">
        <v>2297</v>
      </c>
      <c r="B802" s="1032"/>
      <c r="C802" s="1033">
        <v>2400</v>
      </c>
      <c r="D802" s="1034"/>
      <c r="E802" s="1035"/>
      <c r="F802" s="377"/>
    </row>
    <row r="803" spans="1:6">
      <c r="A803" s="1041" t="s">
        <v>1422</v>
      </c>
      <c r="B803" s="1037"/>
      <c r="C803" s="1038"/>
      <c r="D803" s="1039">
        <v>9500</v>
      </c>
      <c r="E803" s="1040">
        <v>11000</v>
      </c>
      <c r="F803" s="377" t="s">
        <v>1432</v>
      </c>
    </row>
    <row r="804" spans="1:6">
      <c r="A804" s="1031" t="s">
        <v>1423</v>
      </c>
      <c r="B804" s="1032"/>
      <c r="C804" s="1033">
        <v>1500</v>
      </c>
      <c r="D804" s="1034"/>
      <c r="E804" s="1035"/>
      <c r="F804" s="377" t="s">
        <v>1434</v>
      </c>
    </row>
    <row r="805" spans="1:6">
      <c r="A805" s="1041" t="s">
        <v>1425</v>
      </c>
      <c r="B805" s="1037"/>
      <c r="C805" s="1038"/>
      <c r="D805" s="1039" t="s">
        <v>1424</v>
      </c>
      <c r="E805" s="1040" t="s">
        <v>2298</v>
      </c>
      <c r="F805" s="377" t="s">
        <v>1436</v>
      </c>
    </row>
    <row r="806" spans="1:6" ht="26.25">
      <c r="A806" s="1031" t="s">
        <v>1426</v>
      </c>
      <c r="B806" s="1032"/>
      <c r="C806" s="1033">
        <v>0</v>
      </c>
      <c r="D806" s="1034"/>
      <c r="E806" s="1035"/>
      <c r="F806" s="377" t="s">
        <v>1439</v>
      </c>
    </row>
    <row r="807" spans="1:6" ht="26.25">
      <c r="A807" s="1031" t="s">
        <v>1427</v>
      </c>
      <c r="B807" s="1032"/>
      <c r="C807" s="1033">
        <v>80</v>
      </c>
      <c r="D807" s="1034"/>
      <c r="E807" s="1035"/>
      <c r="F807" s="377"/>
    </row>
    <row r="808" spans="1:6">
      <c r="A808" s="1041" t="s">
        <v>1428</v>
      </c>
      <c r="B808" s="1037"/>
      <c r="C808" s="1038"/>
      <c r="D808" s="1039">
        <v>2</v>
      </c>
      <c r="E808" s="1040">
        <v>3</v>
      </c>
      <c r="F808" s="377" t="s">
        <v>1442</v>
      </c>
    </row>
    <row r="809" spans="1:6" ht="26.25">
      <c r="A809" s="1031" t="s">
        <v>2299</v>
      </c>
      <c r="B809" s="1032"/>
      <c r="C809" s="1033">
        <v>550</v>
      </c>
      <c r="D809" s="1034"/>
      <c r="E809" s="1035"/>
      <c r="F809" s="376" t="s">
        <v>1444</v>
      </c>
    </row>
    <row r="810" spans="1:6">
      <c r="A810" s="1041" t="s">
        <v>1429</v>
      </c>
      <c r="B810" s="1037"/>
      <c r="C810" s="1038"/>
      <c r="D810" s="1039" t="s">
        <v>2300</v>
      </c>
      <c r="E810" s="1040" t="s">
        <v>2301</v>
      </c>
      <c r="F810" s="377" t="s">
        <v>1445</v>
      </c>
    </row>
    <row r="811" spans="1:6" ht="26.25">
      <c r="A811" s="1031" t="s">
        <v>1430</v>
      </c>
      <c r="B811" s="1032"/>
      <c r="C811" s="1033">
        <v>0</v>
      </c>
      <c r="D811" s="1034"/>
      <c r="E811" s="1035"/>
      <c r="F811" s="377"/>
    </row>
    <row r="812" spans="1:6">
      <c r="A812" s="1031" t="s">
        <v>1431</v>
      </c>
      <c r="B812" s="1032"/>
      <c r="C812" s="1033">
        <v>1000</v>
      </c>
      <c r="D812" s="1034"/>
      <c r="E812" s="1035"/>
      <c r="F812" s="377"/>
    </row>
    <row r="813" spans="1:6" ht="63.75">
      <c r="A813" s="1041" t="s">
        <v>1432</v>
      </c>
      <c r="B813" s="1037"/>
      <c r="C813" s="1038"/>
      <c r="D813" s="1039">
        <v>5</v>
      </c>
      <c r="E813" s="1040">
        <v>4</v>
      </c>
      <c r="F813" s="376" t="s">
        <v>1450</v>
      </c>
    </row>
    <row r="814" spans="1:6">
      <c r="A814" s="1031" t="s">
        <v>1433</v>
      </c>
      <c r="B814" s="1032"/>
      <c r="C814" s="1033">
        <v>250</v>
      </c>
      <c r="D814" s="1034"/>
      <c r="E814" s="1035"/>
      <c r="F814" s="377" t="s">
        <v>1452</v>
      </c>
    </row>
    <row r="815" spans="1:6">
      <c r="A815" s="1041" t="s">
        <v>1434</v>
      </c>
      <c r="B815" s="1037"/>
      <c r="C815" s="1038"/>
      <c r="D815" s="1039">
        <v>5</v>
      </c>
      <c r="E815" s="1040">
        <v>11</v>
      </c>
      <c r="F815" s="376"/>
    </row>
    <row r="816" spans="1:6" ht="38.25">
      <c r="A816" s="1031" t="s">
        <v>1435</v>
      </c>
      <c r="B816" s="1032">
        <v>750</v>
      </c>
      <c r="C816" s="1033">
        <v>750</v>
      </c>
      <c r="D816" s="1034"/>
      <c r="E816" s="1035"/>
      <c r="F816" s="376" t="s">
        <v>1455</v>
      </c>
    </row>
    <row r="817" spans="1:6" ht="89.25">
      <c r="A817" s="1041" t="s">
        <v>1436</v>
      </c>
      <c r="B817" s="1037"/>
      <c r="C817" s="1038"/>
      <c r="D817" s="1039">
        <v>3</v>
      </c>
      <c r="E817" s="1040">
        <v>1</v>
      </c>
      <c r="F817" s="376" t="s">
        <v>1458</v>
      </c>
    </row>
    <row r="818" spans="1:6" ht="15.75" thickBot="1">
      <c r="A818" s="1031" t="s">
        <v>1437</v>
      </c>
      <c r="B818" s="1032"/>
      <c r="C818" s="1033">
        <v>0</v>
      </c>
      <c r="D818" s="1034"/>
      <c r="E818" s="1035"/>
      <c r="F818" s="378"/>
    </row>
    <row r="819" spans="1:6" ht="26.25">
      <c r="A819" s="1041" t="s">
        <v>1439</v>
      </c>
      <c r="B819" s="1037"/>
      <c r="C819" s="1038"/>
      <c r="D819" s="1039" t="s">
        <v>1438</v>
      </c>
      <c r="E819" s="1040" t="s">
        <v>2302</v>
      </c>
      <c r="F819" s="1029"/>
    </row>
    <row r="820" spans="1:6" ht="26.25">
      <c r="A820" s="1031" t="s">
        <v>1440</v>
      </c>
      <c r="B820" s="1032"/>
      <c r="C820" s="1033">
        <v>0</v>
      </c>
      <c r="D820" s="1034"/>
      <c r="E820" s="1035"/>
      <c r="F820" s="1029"/>
    </row>
    <row r="821" spans="1:6">
      <c r="A821" s="1031" t="s">
        <v>1441</v>
      </c>
      <c r="B821" s="1032"/>
      <c r="C821" s="1033">
        <v>400</v>
      </c>
      <c r="D821" s="1034"/>
      <c r="E821" s="1035"/>
      <c r="F821" s="1029"/>
    </row>
    <row r="822" spans="1:6">
      <c r="A822" s="1041" t="s">
        <v>1442</v>
      </c>
      <c r="B822" s="1037"/>
      <c r="C822" s="1038"/>
      <c r="D822" s="1039">
        <v>516</v>
      </c>
      <c r="E822" s="1040">
        <v>548</v>
      </c>
      <c r="F822" s="1029"/>
    </row>
    <row r="823" spans="1:6">
      <c r="A823" s="1031" t="s">
        <v>1443</v>
      </c>
      <c r="B823" s="1032"/>
      <c r="C823" s="1033">
        <v>500</v>
      </c>
      <c r="D823" s="1034"/>
      <c r="E823" s="1035"/>
      <c r="F823" s="1029"/>
    </row>
    <row r="824" spans="1:6">
      <c r="A824" s="1041" t="s">
        <v>1444</v>
      </c>
      <c r="B824" s="1037"/>
      <c r="C824" s="1038"/>
      <c r="D824" s="1039">
        <v>16</v>
      </c>
      <c r="E824" s="1040">
        <v>25</v>
      </c>
      <c r="F824" s="1029"/>
    </row>
    <row r="825" spans="1:6" ht="26.25">
      <c r="A825" s="1031" t="s">
        <v>2303</v>
      </c>
      <c r="B825" s="1032"/>
      <c r="C825" s="1033">
        <v>90</v>
      </c>
      <c r="D825" s="1034"/>
      <c r="E825" s="1035"/>
      <c r="F825" s="1029"/>
    </row>
    <row r="826" spans="1:6">
      <c r="A826" s="1041" t="s">
        <v>1445</v>
      </c>
      <c r="B826" s="1037"/>
      <c r="C826" s="1038"/>
      <c r="D826" s="1039">
        <v>22</v>
      </c>
      <c r="E826" s="1040">
        <v>40</v>
      </c>
      <c r="F826" s="1029"/>
    </row>
    <row r="827" spans="1:6" ht="26.25">
      <c r="A827" s="1031" t="s">
        <v>1446</v>
      </c>
      <c r="B827" s="1032"/>
      <c r="C827" s="1033">
        <v>60</v>
      </c>
      <c r="D827" s="1034"/>
      <c r="E827" s="1035"/>
      <c r="F827" s="1029"/>
    </row>
    <row r="828" spans="1:6" ht="26.25">
      <c r="A828" s="1031" t="s">
        <v>1447</v>
      </c>
      <c r="B828" s="1032"/>
      <c r="C828" s="1033">
        <v>100</v>
      </c>
      <c r="D828" s="1034"/>
      <c r="E828" s="1035"/>
      <c r="F828" s="1029"/>
    </row>
    <row r="829" spans="1:6" ht="39">
      <c r="A829" s="1031" t="s">
        <v>1448</v>
      </c>
      <c r="B829" s="1032"/>
      <c r="C829" s="1033">
        <v>200</v>
      </c>
      <c r="D829" s="1034"/>
      <c r="E829" s="1035"/>
      <c r="F829" s="1029"/>
    </row>
    <row r="830" spans="1:6" ht="39">
      <c r="A830" s="1041" t="s">
        <v>1450</v>
      </c>
      <c r="B830" s="1037"/>
      <c r="C830" s="1038"/>
      <c r="D830" s="1039" t="s">
        <v>1449</v>
      </c>
      <c r="E830" s="1040" t="s">
        <v>2304</v>
      </c>
      <c r="F830" s="1029"/>
    </row>
    <row r="831" spans="1:6">
      <c r="A831" s="1031" t="s">
        <v>1451</v>
      </c>
      <c r="B831" s="1032"/>
      <c r="C831" s="1033">
        <v>400</v>
      </c>
      <c r="D831" s="1034"/>
      <c r="E831" s="1035"/>
      <c r="F831" s="1029"/>
    </row>
    <row r="832" spans="1:6">
      <c r="A832" s="1041" t="s">
        <v>1452</v>
      </c>
      <c r="B832" s="1037"/>
      <c r="C832" s="1038"/>
      <c r="D832" s="1039">
        <v>2</v>
      </c>
      <c r="E832" s="1040">
        <v>3</v>
      </c>
      <c r="F832" s="1029"/>
    </row>
    <row r="833" spans="1:6" ht="26.25">
      <c r="A833" s="1031" t="s">
        <v>1453</v>
      </c>
      <c r="B833" s="1032"/>
      <c r="C833" s="1033">
        <v>221</v>
      </c>
      <c r="D833" s="1034"/>
      <c r="E833" s="1035"/>
      <c r="F833" s="1029"/>
    </row>
    <row r="834" spans="1:6">
      <c r="A834" s="1031" t="s">
        <v>1454</v>
      </c>
      <c r="B834" s="1032"/>
      <c r="C834" s="1033">
        <v>100</v>
      </c>
      <c r="D834" s="1034"/>
      <c r="E834" s="1035"/>
      <c r="F834" s="1029"/>
    </row>
    <row r="835" spans="1:6" ht="39">
      <c r="A835" s="1041" t="s">
        <v>2305</v>
      </c>
      <c r="B835" s="1037"/>
      <c r="C835" s="1038"/>
      <c r="D835" s="1039" t="s">
        <v>2306</v>
      </c>
      <c r="E835" s="1040" t="s">
        <v>2307</v>
      </c>
      <c r="F835" s="1029"/>
    </row>
    <row r="836" spans="1:6" ht="26.25">
      <c r="A836" s="1031" t="s">
        <v>1456</v>
      </c>
      <c r="B836" s="1032"/>
      <c r="C836" s="1033">
        <v>0</v>
      </c>
      <c r="D836" s="1034"/>
      <c r="E836" s="1035"/>
      <c r="F836" s="1029"/>
    </row>
    <row r="837" spans="1:6" ht="51.75">
      <c r="A837" s="1041" t="s">
        <v>1458</v>
      </c>
      <c r="B837" s="1037"/>
      <c r="C837" s="1038"/>
      <c r="D837" s="1039" t="s">
        <v>1457</v>
      </c>
      <c r="E837" s="1040" t="s">
        <v>2308</v>
      </c>
      <c r="F837" s="1029"/>
    </row>
    <row r="838" spans="1:6" ht="15.75" thickBot="1">
      <c r="A838" s="686" t="s">
        <v>4</v>
      </c>
      <c r="B838" s="1042">
        <f>SUM(B792:B837)</f>
        <v>750</v>
      </c>
      <c r="C838" s="1042">
        <f>SUM(C792:C837)</f>
        <v>20771</v>
      </c>
      <c r="D838" s="686"/>
      <c r="E838" s="689"/>
      <c r="F838" s="1029"/>
    </row>
    <row r="839" spans="1:6" ht="15.75" thickBot="1"/>
    <row r="840" spans="1:6">
      <c r="A840" s="1222" t="s">
        <v>1459</v>
      </c>
      <c r="B840" s="1185" t="s">
        <v>64</v>
      </c>
      <c r="C840" s="1316"/>
      <c r="D840" s="1317" t="s">
        <v>82</v>
      </c>
      <c r="E840" s="1318"/>
    </row>
    <row r="841" spans="1:6">
      <c r="A841" s="1315"/>
      <c r="B841" s="234" t="s">
        <v>103</v>
      </c>
      <c r="C841" s="124" t="s">
        <v>104</v>
      </c>
      <c r="D841" s="249" t="s">
        <v>84</v>
      </c>
      <c r="E841" s="235" t="s">
        <v>83</v>
      </c>
    </row>
    <row r="842" spans="1:6">
      <c r="A842" s="675" t="s">
        <v>80</v>
      </c>
      <c r="B842" s="676"/>
      <c r="C842" s="677"/>
      <c r="D842" s="675"/>
      <c r="E842" s="678"/>
    </row>
    <row r="843" spans="1:6" ht="408">
      <c r="A843" s="1043" t="s">
        <v>1460</v>
      </c>
      <c r="B843" s="975">
        <v>0</v>
      </c>
      <c r="C843" s="1044">
        <v>433</v>
      </c>
      <c r="D843" s="1045" t="s">
        <v>1461</v>
      </c>
      <c r="E843" s="1046" t="s">
        <v>2309</v>
      </c>
    </row>
    <row r="844" spans="1:6" ht="178.5">
      <c r="A844" s="1043" t="s">
        <v>1462</v>
      </c>
      <c r="B844" s="975">
        <v>0</v>
      </c>
      <c r="C844" s="1044">
        <v>401</v>
      </c>
      <c r="D844" s="1045" t="s">
        <v>1463</v>
      </c>
      <c r="E844" s="1046" t="s">
        <v>2310</v>
      </c>
    </row>
    <row r="845" spans="1:6" ht="102">
      <c r="A845" s="1043" t="s">
        <v>1464</v>
      </c>
      <c r="B845" s="975">
        <v>0</v>
      </c>
      <c r="C845" s="1044">
        <v>267</v>
      </c>
      <c r="D845" s="1045" t="s">
        <v>1465</v>
      </c>
      <c r="E845" s="1046" t="s">
        <v>2311</v>
      </c>
    </row>
    <row r="846" spans="1:6" ht="89.25">
      <c r="A846" s="1043" t="s">
        <v>1466</v>
      </c>
      <c r="B846" s="975">
        <v>0</v>
      </c>
      <c r="C846" s="1044">
        <v>518</v>
      </c>
      <c r="D846" s="1045" t="s">
        <v>1467</v>
      </c>
      <c r="E846" s="1046" t="s">
        <v>2312</v>
      </c>
    </row>
    <row r="847" spans="1:6" ht="25.5">
      <c r="A847" s="1043" t="s">
        <v>1468</v>
      </c>
      <c r="B847" s="975">
        <v>0</v>
      </c>
      <c r="C847" s="1044">
        <v>350</v>
      </c>
      <c r="D847" s="1045" t="s">
        <v>1469</v>
      </c>
      <c r="E847" s="1046" t="s">
        <v>2313</v>
      </c>
    </row>
    <row r="848" spans="1:6" ht="25.5">
      <c r="A848" s="1043" t="s">
        <v>1470</v>
      </c>
      <c r="B848" s="975">
        <v>0</v>
      </c>
      <c r="C848" s="1044">
        <v>896</v>
      </c>
      <c r="D848" s="1045" t="s">
        <v>1471</v>
      </c>
      <c r="E848" s="1046" t="s">
        <v>2314</v>
      </c>
    </row>
    <row r="849" spans="1:5">
      <c r="A849" s="1043" t="s">
        <v>1472</v>
      </c>
      <c r="B849" s="975">
        <v>0</v>
      </c>
      <c r="C849" s="1044">
        <v>473</v>
      </c>
      <c r="D849" s="1045" t="s">
        <v>1473</v>
      </c>
      <c r="E849" s="1046" t="s">
        <v>2315</v>
      </c>
    </row>
    <row r="850" spans="1:5" ht="63.75">
      <c r="A850" s="1043" t="s">
        <v>1474</v>
      </c>
      <c r="B850" s="975">
        <v>0</v>
      </c>
      <c r="C850" s="1044">
        <v>1660</v>
      </c>
      <c r="D850" s="1045" t="s">
        <v>1475</v>
      </c>
      <c r="E850" s="1046" t="s">
        <v>2316</v>
      </c>
    </row>
    <row r="851" spans="1:5" ht="51">
      <c r="A851" s="1043" t="s">
        <v>1476</v>
      </c>
      <c r="B851" s="975">
        <v>0</v>
      </c>
      <c r="C851" s="1044">
        <v>930</v>
      </c>
      <c r="D851" s="1045" t="s">
        <v>1477</v>
      </c>
      <c r="E851" s="1046" t="s">
        <v>2317</v>
      </c>
    </row>
    <row r="852" spans="1:5" ht="15.75" thickBot="1">
      <c r="A852" s="686" t="s">
        <v>4</v>
      </c>
      <c r="B852" s="692">
        <f>SUM(B843:B851)</f>
        <v>0</v>
      </c>
      <c r="C852" s="1028">
        <f>SUM(C843:C851)</f>
        <v>5928</v>
      </c>
      <c r="D852" s="686"/>
      <c r="E852" s="689"/>
    </row>
    <row r="853" spans="1:5" ht="15.75" thickBot="1"/>
    <row r="854" spans="1:5">
      <c r="A854" s="1222" t="s">
        <v>514</v>
      </c>
      <c r="B854" s="1185" t="s">
        <v>64</v>
      </c>
      <c r="C854" s="1316"/>
      <c r="D854" s="1317" t="s">
        <v>82</v>
      </c>
      <c r="E854" s="1318"/>
    </row>
    <row r="855" spans="1:5">
      <c r="A855" s="1315"/>
      <c r="B855" s="234" t="s">
        <v>103</v>
      </c>
      <c r="C855" s="124" t="s">
        <v>104</v>
      </c>
      <c r="D855" s="249" t="s">
        <v>84</v>
      </c>
      <c r="E855" s="235" t="s">
        <v>83</v>
      </c>
    </row>
    <row r="856" spans="1:5">
      <c r="A856" s="1047" t="s">
        <v>80</v>
      </c>
      <c r="B856" s="1048"/>
      <c r="C856" s="1049"/>
      <c r="D856" s="1047"/>
      <c r="E856" s="1050"/>
    </row>
    <row r="857" spans="1:5">
      <c r="A857" s="1325" t="s">
        <v>1478</v>
      </c>
      <c r="B857" s="1326"/>
      <c r="C857" s="1326"/>
      <c r="D857" s="1326"/>
      <c r="E857" s="1327"/>
    </row>
    <row r="858" spans="1:5">
      <c r="A858" s="1051" t="s">
        <v>2318</v>
      </c>
      <c r="B858" s="1328">
        <v>6568</v>
      </c>
      <c r="C858" s="1331">
        <v>468</v>
      </c>
      <c r="D858" s="1052">
        <v>13</v>
      </c>
      <c r="E858" s="1053">
        <v>13</v>
      </c>
    </row>
    <row r="859" spans="1:5">
      <c r="A859" s="1051" t="s">
        <v>2319</v>
      </c>
      <c r="B859" s="1329"/>
      <c r="C859" s="1332"/>
      <c r="D859" s="1052">
        <v>7</v>
      </c>
      <c r="E859" s="1053">
        <v>7</v>
      </c>
    </row>
    <row r="860" spans="1:5">
      <c r="A860" s="1051" t="s">
        <v>2320</v>
      </c>
      <c r="B860" s="1329"/>
      <c r="C860" s="1332"/>
      <c r="D860" s="1052">
        <v>6</v>
      </c>
      <c r="E860" s="1053">
        <v>6</v>
      </c>
    </row>
    <row r="861" spans="1:5">
      <c r="A861" s="1051" t="s">
        <v>1479</v>
      </c>
      <c r="B861" s="1329"/>
      <c r="C861" s="1332"/>
      <c r="D861" s="1052">
        <v>1</v>
      </c>
      <c r="E861" s="1053">
        <v>1</v>
      </c>
    </row>
    <row r="862" spans="1:5">
      <c r="A862" s="1051" t="s">
        <v>1480</v>
      </c>
      <c r="B862" s="1329"/>
      <c r="C862" s="1332"/>
      <c r="D862" s="1052">
        <v>0</v>
      </c>
      <c r="E862" s="1053">
        <v>1</v>
      </c>
    </row>
    <row r="863" spans="1:5">
      <c r="A863" s="1051" t="s">
        <v>1481</v>
      </c>
      <c r="B863" s="1329"/>
      <c r="C863" s="1332"/>
      <c r="D863" s="1052">
        <v>0</v>
      </c>
      <c r="E863" s="1053">
        <v>0</v>
      </c>
    </row>
    <row r="864" spans="1:5" ht="26.25">
      <c r="A864" s="679" t="s">
        <v>2321</v>
      </c>
      <c r="B864" s="1330"/>
      <c r="C864" s="1333"/>
      <c r="D864" s="1052">
        <v>0</v>
      </c>
      <c r="E864" s="1053">
        <v>4</v>
      </c>
    </row>
    <row r="865" spans="1:5">
      <c r="A865" s="1325" t="s">
        <v>1083</v>
      </c>
      <c r="B865" s="1326"/>
      <c r="C865" s="1326"/>
      <c r="D865" s="1326"/>
      <c r="E865" s="1327"/>
    </row>
    <row r="866" spans="1:5">
      <c r="A866" s="1051" t="s">
        <v>1482</v>
      </c>
      <c r="B866" s="1334">
        <v>0</v>
      </c>
      <c r="C866" s="1331">
        <v>782</v>
      </c>
      <c r="D866" s="1052">
        <v>1</v>
      </c>
      <c r="E866" s="1053">
        <f>1+1</f>
        <v>2</v>
      </c>
    </row>
    <row r="867" spans="1:5">
      <c r="A867" s="1051" t="s">
        <v>1483</v>
      </c>
      <c r="B867" s="1335"/>
      <c r="C867" s="1332"/>
      <c r="D867" s="1052">
        <v>28</v>
      </c>
      <c r="E867" s="1053">
        <f>28+12</f>
        <v>40</v>
      </c>
    </row>
    <row r="868" spans="1:5">
      <c r="A868" s="1051" t="s">
        <v>1484</v>
      </c>
      <c r="B868" s="1335"/>
      <c r="C868" s="1332"/>
      <c r="D868" s="1052">
        <v>19</v>
      </c>
      <c r="E868" s="1053">
        <f>19+11</f>
        <v>30</v>
      </c>
    </row>
    <row r="869" spans="1:5">
      <c r="A869" s="1051" t="s">
        <v>1485</v>
      </c>
      <c r="B869" s="1335"/>
      <c r="C869" s="1332"/>
      <c r="D869" s="1052">
        <v>31</v>
      </c>
      <c r="E869" s="1053">
        <f>31+28</f>
        <v>59</v>
      </c>
    </row>
    <row r="870" spans="1:5">
      <c r="A870" s="1051" t="s">
        <v>1486</v>
      </c>
      <c r="B870" s="1335"/>
      <c r="C870" s="1332"/>
      <c r="D870" s="1052">
        <v>14</v>
      </c>
      <c r="E870" s="1053">
        <f>14+11</f>
        <v>25</v>
      </c>
    </row>
    <row r="871" spans="1:5">
      <c r="A871" s="1051" t="s">
        <v>1487</v>
      </c>
      <c r="B871" s="1336"/>
      <c r="C871" s="1333"/>
      <c r="D871" s="1052">
        <v>14</v>
      </c>
      <c r="E871" s="1053">
        <f>14+11</f>
        <v>25</v>
      </c>
    </row>
    <row r="872" spans="1:5" ht="15.75" thickBot="1">
      <c r="A872" s="1054" t="s">
        <v>4</v>
      </c>
      <c r="B872" s="1055">
        <f>B858+B866</f>
        <v>6568</v>
      </c>
      <c r="C872" s="1056">
        <f>C858+C866</f>
        <v>1250</v>
      </c>
      <c r="D872" s="1337"/>
      <c r="E872" s="1338"/>
    </row>
    <row r="873" spans="1:5" ht="15.75" thickBot="1"/>
    <row r="874" spans="1:5">
      <c r="A874" s="1222" t="s">
        <v>515</v>
      </c>
      <c r="B874" s="1185" t="s">
        <v>64</v>
      </c>
      <c r="C874" s="1316"/>
      <c r="D874" s="1317" t="s">
        <v>82</v>
      </c>
      <c r="E874" s="1318"/>
    </row>
    <row r="875" spans="1:5">
      <c r="A875" s="1315"/>
      <c r="B875" s="234" t="s">
        <v>103</v>
      </c>
      <c r="C875" s="124" t="s">
        <v>104</v>
      </c>
      <c r="D875" s="249" t="s">
        <v>84</v>
      </c>
      <c r="E875" s="235" t="s">
        <v>83</v>
      </c>
    </row>
    <row r="876" spans="1:5">
      <c r="A876" s="675" t="s">
        <v>80</v>
      </c>
      <c r="B876" s="676"/>
      <c r="C876" s="677"/>
      <c r="D876" s="675"/>
      <c r="E876" s="678"/>
    </row>
    <row r="877" spans="1:5">
      <c r="A877" s="679" t="s">
        <v>2322</v>
      </c>
      <c r="B877" s="719">
        <v>0</v>
      </c>
      <c r="C877" s="691">
        <v>900</v>
      </c>
      <c r="D877" s="682"/>
      <c r="E877" s="683"/>
    </row>
    <row r="878" spans="1:5">
      <c r="A878" s="679" t="s">
        <v>1488</v>
      </c>
      <c r="B878" s="719">
        <v>0</v>
      </c>
      <c r="C878" s="691">
        <v>1200</v>
      </c>
      <c r="D878" s="682"/>
      <c r="E878" s="683"/>
    </row>
    <row r="879" spans="1:5">
      <c r="A879" s="722" t="s">
        <v>2323</v>
      </c>
      <c r="B879" s="1057">
        <v>0</v>
      </c>
      <c r="C879" s="1058">
        <v>1798</v>
      </c>
      <c r="D879" s="725"/>
      <c r="E879" s="726"/>
    </row>
    <row r="880" spans="1:5">
      <c r="A880" s="722" t="s">
        <v>1489</v>
      </c>
      <c r="B880" s="1057">
        <v>320</v>
      </c>
      <c r="C880" s="1058">
        <v>340</v>
      </c>
      <c r="D880" s="725"/>
      <c r="E880" s="726"/>
    </row>
    <row r="881" spans="1:5">
      <c r="A881" s="722" t="s">
        <v>1490</v>
      </c>
      <c r="B881" s="1057">
        <v>0</v>
      </c>
      <c r="C881" s="1058">
        <v>250</v>
      </c>
      <c r="D881" s="725"/>
      <c r="E881" s="726"/>
    </row>
    <row r="882" spans="1:5" ht="15.75" thickBot="1">
      <c r="A882" s="686" t="s">
        <v>4</v>
      </c>
      <c r="B882" s="692">
        <f>SUM(B877:B881)</f>
        <v>320</v>
      </c>
      <c r="C882" s="693">
        <f>SUM(C877:C881)</f>
        <v>4488</v>
      </c>
      <c r="D882" s="686"/>
      <c r="E882" s="689"/>
    </row>
    <row r="883" spans="1:5" ht="15.75" thickBot="1"/>
    <row r="884" spans="1:5">
      <c r="A884" s="1319" t="s">
        <v>645</v>
      </c>
      <c r="B884" s="1321" t="s">
        <v>64</v>
      </c>
      <c r="C884" s="1322"/>
      <c r="D884" s="1323" t="s">
        <v>82</v>
      </c>
      <c r="E884" s="1324"/>
    </row>
    <row r="885" spans="1:5">
      <c r="A885" s="1320"/>
      <c r="B885" s="234" t="s">
        <v>103</v>
      </c>
      <c r="C885" s="124" t="s">
        <v>104</v>
      </c>
      <c r="D885" s="379" t="s">
        <v>84</v>
      </c>
      <c r="E885" s="380" t="s">
        <v>83</v>
      </c>
    </row>
    <row r="886" spans="1:5">
      <c r="A886" s="675" t="s">
        <v>80</v>
      </c>
      <c r="B886" s="1059"/>
      <c r="C886" s="1060"/>
      <c r="D886" s="675"/>
      <c r="E886" s="678"/>
    </row>
    <row r="887" spans="1:5">
      <c r="A887" s="675" t="s">
        <v>1491</v>
      </c>
      <c r="B887" s="1059"/>
      <c r="C887" s="1060"/>
      <c r="D887" s="675"/>
      <c r="E887" s="678"/>
    </row>
    <row r="888" spans="1:5" ht="76.5">
      <c r="A888" s="679" t="s">
        <v>1492</v>
      </c>
      <c r="B888" s="1061"/>
      <c r="C888" s="1062">
        <v>1200</v>
      </c>
      <c r="D888" s="1063" t="s">
        <v>1493</v>
      </c>
      <c r="E888" s="1064" t="s">
        <v>2324</v>
      </c>
    </row>
    <row r="889" spans="1:5" ht="76.5">
      <c r="A889" s="679" t="s">
        <v>1494</v>
      </c>
      <c r="B889" s="1061"/>
      <c r="C889" s="1062">
        <v>1200</v>
      </c>
      <c r="D889" s="1063" t="s">
        <v>1495</v>
      </c>
      <c r="E889" s="1064" t="s">
        <v>2325</v>
      </c>
    </row>
    <row r="890" spans="1:5" ht="76.5">
      <c r="A890" s="679" t="s">
        <v>1496</v>
      </c>
      <c r="B890" s="1061"/>
      <c r="C890" s="1062">
        <v>1300</v>
      </c>
      <c r="D890" s="1063" t="s">
        <v>1497</v>
      </c>
      <c r="E890" s="1064" t="s">
        <v>2326</v>
      </c>
    </row>
    <row r="891" spans="1:5" ht="76.5">
      <c r="A891" s="679" t="s">
        <v>1498</v>
      </c>
      <c r="B891" s="1061"/>
      <c r="C891" s="1062">
        <v>2500</v>
      </c>
      <c r="D891" s="1063" t="s">
        <v>1499</v>
      </c>
      <c r="E891" s="1064" t="s">
        <v>2327</v>
      </c>
    </row>
    <row r="892" spans="1:5" ht="89.25">
      <c r="A892" s="679" t="s">
        <v>2328</v>
      </c>
      <c r="B892" s="1061"/>
      <c r="C892" s="1062">
        <v>800</v>
      </c>
      <c r="D892" s="1063" t="s">
        <v>1500</v>
      </c>
      <c r="E892" s="1065" t="s">
        <v>2329</v>
      </c>
    </row>
    <row r="893" spans="1:5" ht="191.25">
      <c r="A893" s="679" t="s">
        <v>1501</v>
      </c>
      <c r="B893" s="1061"/>
      <c r="C893" s="1062">
        <v>1000</v>
      </c>
      <c r="D893" s="1063" t="s">
        <v>1502</v>
      </c>
      <c r="E893" s="1064" t="s">
        <v>1503</v>
      </c>
    </row>
    <row r="894" spans="1:5" ht="102">
      <c r="A894" s="679" t="s">
        <v>1504</v>
      </c>
      <c r="B894" s="1061"/>
      <c r="C894" s="1062">
        <v>450</v>
      </c>
      <c r="D894" s="1063" t="s">
        <v>1505</v>
      </c>
      <c r="E894" s="1065" t="s">
        <v>2330</v>
      </c>
    </row>
    <row r="895" spans="1:5" ht="127.5">
      <c r="A895" s="679" t="s">
        <v>1506</v>
      </c>
      <c r="B895" s="1061"/>
      <c r="C895" s="1062">
        <v>750</v>
      </c>
      <c r="D895" s="1063" t="s">
        <v>1507</v>
      </c>
      <c r="E895" s="1064" t="s">
        <v>2331</v>
      </c>
    </row>
    <row r="896" spans="1:5" ht="63.75">
      <c r="A896" s="679" t="s">
        <v>2332</v>
      </c>
      <c r="B896" s="1061"/>
      <c r="C896" s="1062">
        <v>1000</v>
      </c>
      <c r="D896" s="1063" t="s">
        <v>1505</v>
      </c>
      <c r="E896" s="1064" t="s">
        <v>2333</v>
      </c>
    </row>
    <row r="897" spans="1:5">
      <c r="A897" s="675" t="s">
        <v>1508</v>
      </c>
      <c r="B897" s="1059"/>
      <c r="C897" s="1060"/>
      <c r="D897" s="1066"/>
      <c r="E897" s="1067"/>
    </row>
    <row r="898" spans="1:5" ht="51">
      <c r="A898" s="679" t="s">
        <v>2334</v>
      </c>
      <c r="B898" s="1061"/>
      <c r="C898" s="1062">
        <v>1000</v>
      </c>
      <c r="D898" s="1045" t="s">
        <v>1509</v>
      </c>
      <c r="E898" s="1068" t="s">
        <v>2335</v>
      </c>
    </row>
    <row r="899" spans="1:5" ht="51">
      <c r="A899" s="679" t="s">
        <v>1510</v>
      </c>
      <c r="B899" s="1061"/>
      <c r="C899" s="1062">
        <v>3200</v>
      </c>
      <c r="D899" s="1045" t="s">
        <v>1511</v>
      </c>
      <c r="E899" s="1046" t="s">
        <v>2336</v>
      </c>
    </row>
    <row r="900" spans="1:5" ht="63.75">
      <c r="A900" s="679" t="s">
        <v>1512</v>
      </c>
      <c r="B900" s="1061"/>
      <c r="C900" s="1062">
        <v>1700</v>
      </c>
      <c r="D900" s="1045" t="s">
        <v>1513</v>
      </c>
      <c r="E900" s="1068" t="s">
        <v>2337</v>
      </c>
    </row>
    <row r="901" spans="1:5" ht="63.75">
      <c r="A901" s="679" t="s">
        <v>1514</v>
      </c>
      <c r="B901" s="1061"/>
      <c r="C901" s="1062">
        <v>1800</v>
      </c>
      <c r="D901" s="1045" t="s">
        <v>1515</v>
      </c>
      <c r="E901" s="1046" t="s">
        <v>2338</v>
      </c>
    </row>
    <row r="902" spans="1:5" ht="38.25">
      <c r="A902" s="679" t="s">
        <v>2339</v>
      </c>
      <c r="B902" s="1061"/>
      <c r="C902" s="1062">
        <v>2200</v>
      </c>
      <c r="D902" s="1045" t="s">
        <v>1516</v>
      </c>
      <c r="E902" s="1046" t="s">
        <v>2340</v>
      </c>
    </row>
    <row r="903" spans="1:5" ht="25.5">
      <c r="A903" s="679" t="s">
        <v>1517</v>
      </c>
      <c r="B903" s="1061"/>
      <c r="C903" s="1062">
        <v>1800</v>
      </c>
      <c r="D903" s="1045" t="s">
        <v>2341</v>
      </c>
      <c r="E903" s="1068" t="s">
        <v>2342</v>
      </c>
    </row>
    <row r="904" spans="1:5" ht="25.5">
      <c r="A904" s="679" t="s">
        <v>2343</v>
      </c>
      <c r="B904" s="1061"/>
      <c r="C904" s="1062">
        <v>800</v>
      </c>
      <c r="D904" s="1045" t="s">
        <v>2344</v>
      </c>
      <c r="E904" s="1068" t="s">
        <v>2345</v>
      </c>
    </row>
    <row r="905" spans="1:5" ht="76.5">
      <c r="A905" s="679" t="s">
        <v>2346</v>
      </c>
      <c r="B905" s="1061"/>
      <c r="C905" s="1062">
        <v>1000</v>
      </c>
      <c r="D905" s="1045" t="s">
        <v>2347</v>
      </c>
      <c r="E905" s="1068" t="s">
        <v>2348</v>
      </c>
    </row>
    <row r="906" spans="1:5">
      <c r="A906" s="675" t="s">
        <v>1518</v>
      </c>
      <c r="B906" s="1059"/>
      <c r="C906" s="1060"/>
      <c r="D906" s="675"/>
      <c r="E906" s="678"/>
    </row>
    <row r="907" spans="1:5" ht="51">
      <c r="A907" s="679" t="s">
        <v>2349</v>
      </c>
      <c r="B907" s="1061"/>
      <c r="C907" s="1062">
        <v>4000</v>
      </c>
      <c r="D907" s="1045" t="s">
        <v>1519</v>
      </c>
      <c r="E907" s="1068" t="s">
        <v>2350</v>
      </c>
    </row>
    <row r="908" spans="1:5">
      <c r="A908" s="679" t="s">
        <v>2351</v>
      </c>
      <c r="B908" s="1061"/>
      <c r="C908" s="1062">
        <v>2000</v>
      </c>
      <c r="D908" s="1045" t="s">
        <v>1520</v>
      </c>
      <c r="E908" s="1068" t="s">
        <v>2352</v>
      </c>
    </row>
    <row r="909" spans="1:5">
      <c r="A909" s="679" t="s">
        <v>2353</v>
      </c>
      <c r="B909" s="1061"/>
      <c r="C909" s="1062">
        <v>5000</v>
      </c>
      <c r="D909" s="1045" t="s">
        <v>1521</v>
      </c>
      <c r="E909" s="1068" t="s">
        <v>2354</v>
      </c>
    </row>
    <row r="910" spans="1:5">
      <c r="A910" s="675" t="s">
        <v>1522</v>
      </c>
      <c r="B910" s="1059"/>
      <c r="C910" s="1060"/>
      <c r="D910" s="1069"/>
      <c r="E910" s="1070"/>
    </row>
    <row r="911" spans="1:5" ht="38.25">
      <c r="A911" s="679" t="s">
        <v>1523</v>
      </c>
      <c r="B911" s="1061"/>
      <c r="C911" s="1062">
        <v>1000</v>
      </c>
      <c r="D911" s="1045" t="s">
        <v>1524</v>
      </c>
      <c r="E911" s="1068" t="s">
        <v>2355</v>
      </c>
    </row>
    <row r="912" spans="1:5" ht="51">
      <c r="A912" s="679" t="s">
        <v>1525</v>
      </c>
      <c r="B912" s="1061"/>
      <c r="C912" s="1062">
        <v>2000</v>
      </c>
      <c r="D912" s="1045" t="s">
        <v>2356</v>
      </c>
      <c r="E912" s="1068" t="s">
        <v>1526</v>
      </c>
    </row>
    <row r="913" spans="1:5">
      <c r="A913" s="675" t="s">
        <v>1527</v>
      </c>
      <c r="B913" s="1059"/>
      <c r="C913" s="1060"/>
      <c r="D913" s="1069"/>
      <c r="E913" s="1070"/>
    </row>
    <row r="914" spans="1:5" ht="38.25">
      <c r="A914" s="679" t="s">
        <v>2357</v>
      </c>
      <c r="B914" s="1061"/>
      <c r="C914" s="1062">
        <v>15300</v>
      </c>
      <c r="D914" s="1071" t="s">
        <v>1528</v>
      </c>
      <c r="E914" s="1068" t="s">
        <v>2358</v>
      </c>
    </row>
    <row r="915" spans="1:5">
      <c r="A915" s="675" t="s">
        <v>1529</v>
      </c>
      <c r="B915" s="1059"/>
      <c r="C915" s="1060"/>
      <c r="D915" s="1069"/>
      <c r="E915" s="1070"/>
    </row>
    <row r="916" spans="1:5" ht="255">
      <c r="A916" s="679" t="s">
        <v>2359</v>
      </c>
      <c r="B916" s="1061"/>
      <c r="C916" s="1062">
        <v>1200</v>
      </c>
      <c r="D916" s="1045" t="s">
        <v>2360</v>
      </c>
      <c r="E916" s="1071" t="s">
        <v>2361</v>
      </c>
    </row>
    <row r="917" spans="1:5" ht="153">
      <c r="A917" s="679" t="s">
        <v>1530</v>
      </c>
      <c r="B917" s="1061">
        <v>1000</v>
      </c>
      <c r="C917" s="1062">
        <v>1500</v>
      </c>
      <c r="D917" s="1045" t="s">
        <v>2362</v>
      </c>
      <c r="E917" s="1068" t="s">
        <v>1531</v>
      </c>
    </row>
    <row r="918" spans="1:5">
      <c r="A918" s="675" t="s">
        <v>1532</v>
      </c>
      <c r="B918" s="1059"/>
      <c r="C918" s="1060"/>
      <c r="D918" s="1069"/>
      <c r="E918" s="1070"/>
    </row>
    <row r="919" spans="1:5" ht="76.5">
      <c r="A919" s="679" t="s">
        <v>1532</v>
      </c>
      <c r="B919" s="1061"/>
      <c r="C919" s="1062">
        <v>10592</v>
      </c>
      <c r="D919" s="1045" t="s">
        <v>1533</v>
      </c>
      <c r="E919" s="1046" t="s">
        <v>2363</v>
      </c>
    </row>
    <row r="920" spans="1:5" ht="15.75" thickBot="1">
      <c r="A920" s="686" t="s">
        <v>4</v>
      </c>
      <c r="B920" s="1072">
        <f>SUM(B886:B919)</f>
        <v>1000</v>
      </c>
      <c r="C920" s="1073">
        <f>SUM(C888:C919)</f>
        <v>66292</v>
      </c>
      <c r="D920" s="686"/>
      <c r="E920" s="689"/>
    </row>
    <row r="921" spans="1:5" ht="15.75" thickBot="1"/>
    <row r="922" spans="1:5">
      <c r="A922" s="1222" t="s">
        <v>653</v>
      </c>
      <c r="B922" s="1185" t="s">
        <v>64</v>
      </c>
      <c r="C922" s="1316"/>
      <c r="D922" s="1185" t="s">
        <v>82</v>
      </c>
      <c r="E922" s="1316"/>
    </row>
    <row r="923" spans="1:5">
      <c r="A923" s="1315"/>
      <c r="B923" s="234" t="s">
        <v>103</v>
      </c>
      <c r="C923" s="124" t="s">
        <v>104</v>
      </c>
      <c r="D923" s="249" t="s">
        <v>84</v>
      </c>
      <c r="E923" s="235" t="s">
        <v>83</v>
      </c>
    </row>
    <row r="924" spans="1:5">
      <c r="A924" s="1074" t="s">
        <v>80</v>
      </c>
      <c r="B924" s="676"/>
      <c r="C924" s="677"/>
      <c r="D924" s="675"/>
      <c r="E924" s="678"/>
    </row>
    <row r="925" spans="1:5">
      <c r="A925" s="1075" t="s">
        <v>2364</v>
      </c>
      <c r="B925" s="1308">
        <v>0</v>
      </c>
      <c r="C925" s="1306">
        <v>8043</v>
      </c>
      <c r="D925" s="1076"/>
      <c r="E925" s="1077"/>
    </row>
    <row r="926" spans="1:5">
      <c r="A926" s="680" t="s">
        <v>1534</v>
      </c>
      <c r="B926" s="1309"/>
      <c r="C926" s="1311"/>
      <c r="D926" s="1078" t="s">
        <v>2365</v>
      </c>
      <c r="E926" s="1079">
        <v>0.45</v>
      </c>
    </row>
    <row r="927" spans="1:5">
      <c r="A927" s="680" t="s">
        <v>1535</v>
      </c>
      <c r="B927" s="1309"/>
      <c r="C927" s="1311"/>
      <c r="D927" s="958" t="s">
        <v>1084</v>
      </c>
      <c r="E927" s="959" t="s">
        <v>1085</v>
      </c>
    </row>
    <row r="928" spans="1:5">
      <c r="A928" s="680" t="s">
        <v>1536</v>
      </c>
      <c r="B928" s="1310"/>
      <c r="C928" s="1307"/>
      <c r="D928" s="958" t="s">
        <v>1084</v>
      </c>
      <c r="E928" s="959" t="s">
        <v>1084</v>
      </c>
    </row>
    <row r="929" spans="1:5">
      <c r="A929" s="1075" t="s">
        <v>2366</v>
      </c>
      <c r="B929" s="1306">
        <v>0</v>
      </c>
      <c r="C929" s="1312">
        <v>4500</v>
      </c>
      <c r="D929" s="1076"/>
      <c r="E929" s="1077"/>
    </row>
    <row r="930" spans="1:5">
      <c r="A930" s="1080" t="s">
        <v>1537</v>
      </c>
      <c r="B930" s="1311"/>
      <c r="C930" s="1313"/>
      <c r="D930" s="958">
        <v>17</v>
      </c>
      <c r="E930" s="959">
        <v>25</v>
      </c>
    </row>
    <row r="931" spans="1:5">
      <c r="A931" s="1080" t="s">
        <v>1538</v>
      </c>
      <c r="B931" s="1307"/>
      <c r="C931" s="1314"/>
      <c r="D931" s="958">
        <v>1</v>
      </c>
      <c r="E931" s="959" t="s">
        <v>2367</v>
      </c>
    </row>
    <row r="932" spans="1:5">
      <c r="A932" s="1075" t="s">
        <v>2368</v>
      </c>
      <c r="B932" s="1306">
        <v>0</v>
      </c>
      <c r="C932" s="1312">
        <v>2900</v>
      </c>
      <c r="D932" s="1076"/>
      <c r="E932" s="1077"/>
    </row>
    <row r="933" spans="1:5">
      <c r="A933" s="1080" t="s">
        <v>1539</v>
      </c>
      <c r="B933" s="1307"/>
      <c r="C933" s="1314"/>
      <c r="D933" s="958" t="s">
        <v>1084</v>
      </c>
      <c r="E933" s="959" t="s">
        <v>1540</v>
      </c>
    </row>
    <row r="934" spans="1:5">
      <c r="A934" s="1075" t="s">
        <v>1541</v>
      </c>
      <c r="B934" s="1306">
        <v>0</v>
      </c>
      <c r="C934" s="1306">
        <v>2750</v>
      </c>
      <c r="D934" s="1076"/>
      <c r="E934" s="1077"/>
    </row>
    <row r="935" spans="1:5">
      <c r="A935" s="1080" t="s">
        <v>1537</v>
      </c>
      <c r="B935" s="1307"/>
      <c r="C935" s="1307"/>
      <c r="D935" s="958">
        <v>17</v>
      </c>
      <c r="E935" s="959">
        <v>26</v>
      </c>
    </row>
    <row r="936" spans="1:5">
      <c r="A936" s="1075" t="s">
        <v>1542</v>
      </c>
      <c r="B936" s="1308">
        <v>0</v>
      </c>
      <c r="C936" s="1306">
        <v>5600</v>
      </c>
      <c r="D936" s="1076"/>
      <c r="E936" s="1077"/>
    </row>
    <row r="937" spans="1:5">
      <c r="A937" s="1080" t="s">
        <v>1543</v>
      </c>
      <c r="B937" s="1309"/>
      <c r="C937" s="1311"/>
      <c r="D937" s="1078">
        <v>0.105</v>
      </c>
      <c r="E937" s="1079">
        <v>0.12</v>
      </c>
    </row>
    <row r="938" spans="1:5">
      <c r="A938" s="1080" t="s">
        <v>1544</v>
      </c>
      <c r="B938" s="1309"/>
      <c r="C938" s="1311"/>
      <c r="D938" s="1078">
        <v>0.2</v>
      </c>
      <c r="E938" s="1079">
        <v>0.45</v>
      </c>
    </row>
    <row r="939" spans="1:5">
      <c r="A939" s="1081" t="s">
        <v>1545</v>
      </c>
      <c r="B939" s="1310"/>
      <c r="C939" s="1307"/>
      <c r="D939" s="1082" t="s">
        <v>2369</v>
      </c>
      <c r="E939" s="959">
        <v>4</v>
      </c>
    </row>
    <row r="940" spans="1:5">
      <c r="A940" s="1075" t="s">
        <v>2370</v>
      </c>
      <c r="B940" s="1306">
        <v>0</v>
      </c>
      <c r="C940" s="1306">
        <v>1050</v>
      </c>
      <c r="D940" s="1076"/>
      <c r="E940" s="1077"/>
    </row>
    <row r="941" spans="1:5">
      <c r="A941" s="1080" t="s">
        <v>1546</v>
      </c>
      <c r="B941" s="1307"/>
      <c r="C941" s="1307"/>
      <c r="D941" s="958">
        <v>298</v>
      </c>
      <c r="E941" s="959">
        <v>626</v>
      </c>
    </row>
    <row r="942" spans="1:5">
      <c r="A942" s="1075" t="s">
        <v>2371</v>
      </c>
      <c r="B942" s="1308">
        <v>0</v>
      </c>
      <c r="C942" s="1306">
        <v>4000</v>
      </c>
      <c r="D942" s="1076"/>
      <c r="E942" s="1077"/>
    </row>
    <row r="943" spans="1:5">
      <c r="A943" s="680" t="s">
        <v>1534</v>
      </c>
      <c r="B943" s="1309"/>
      <c r="C943" s="1311"/>
      <c r="D943" s="1078" t="s">
        <v>2365</v>
      </c>
      <c r="E943" s="1079">
        <v>0.45</v>
      </c>
    </row>
    <row r="944" spans="1:5">
      <c r="A944" s="680" t="s">
        <v>1535</v>
      </c>
      <c r="B944" s="1309"/>
      <c r="C944" s="1311"/>
      <c r="D944" s="958" t="s">
        <v>1084</v>
      </c>
      <c r="E944" s="959" t="s">
        <v>1085</v>
      </c>
    </row>
    <row r="945" spans="1:5">
      <c r="A945" s="680" t="s">
        <v>1536</v>
      </c>
      <c r="B945" s="1310"/>
      <c r="C945" s="1307"/>
      <c r="D945" s="958" t="s">
        <v>1084</v>
      </c>
      <c r="E945" s="959" t="s">
        <v>1084</v>
      </c>
    </row>
    <row r="946" spans="1:5">
      <c r="A946" s="1075" t="s">
        <v>2372</v>
      </c>
      <c r="B946" s="1306">
        <v>8500</v>
      </c>
      <c r="C946" s="1306">
        <v>1000</v>
      </c>
      <c r="D946" s="1076"/>
      <c r="E946" s="1077"/>
    </row>
    <row r="947" spans="1:5">
      <c r="A947" s="1080" t="s">
        <v>1547</v>
      </c>
      <c r="B947" s="1307"/>
      <c r="C947" s="1307"/>
      <c r="D947" s="958" t="s">
        <v>2365</v>
      </c>
      <c r="E947" s="959" t="s">
        <v>1085</v>
      </c>
    </row>
    <row r="948" spans="1:5">
      <c r="A948" s="1075" t="s">
        <v>2373</v>
      </c>
      <c r="B948" s="1306">
        <v>0</v>
      </c>
      <c r="C948" s="1306">
        <v>1000</v>
      </c>
      <c r="D948" s="1076"/>
      <c r="E948" s="1077"/>
    </row>
    <row r="949" spans="1:5">
      <c r="A949" s="1080" t="s">
        <v>2374</v>
      </c>
      <c r="B949" s="1307"/>
      <c r="C949" s="1307"/>
      <c r="D949" s="958">
        <v>298</v>
      </c>
      <c r="E949" s="959">
        <v>626</v>
      </c>
    </row>
    <row r="950" spans="1:5" ht="15.75" thickBot="1">
      <c r="A950" s="686" t="s">
        <v>4</v>
      </c>
      <c r="B950" s="692">
        <f>SUM(B925,B929,B932,B934,B936,B940,B942,B946,B948)</f>
        <v>8500</v>
      </c>
      <c r="C950" s="692">
        <f>SUM(C925,C929,C932,C934,C936,C940,C942,C946,C948)</f>
        <v>30843</v>
      </c>
      <c r="D950" s="686"/>
      <c r="E950" s="689"/>
    </row>
  </sheetData>
  <mergeCells count="150">
    <mergeCell ref="A192:A193"/>
    <mergeCell ref="B192:C192"/>
    <mergeCell ref="D192:E192"/>
    <mergeCell ref="A360:A361"/>
    <mergeCell ref="B360:C360"/>
    <mergeCell ref="D360:E360"/>
    <mergeCell ref="A435:A436"/>
    <mergeCell ref="B435:C435"/>
    <mergeCell ref="D435:E435"/>
    <mergeCell ref="A206:A207"/>
    <mergeCell ref="B206:C206"/>
    <mergeCell ref="D206:E206"/>
    <mergeCell ref="A217:A218"/>
    <mergeCell ref="B217:C217"/>
    <mergeCell ref="D217:E217"/>
    <mergeCell ref="B431:B432"/>
    <mergeCell ref="C431:C432"/>
    <mergeCell ref="E431:E432"/>
    <mergeCell ref="A1:E1"/>
    <mergeCell ref="B2:C2"/>
    <mergeCell ref="A2:A3"/>
    <mergeCell ref="D2:E2"/>
    <mergeCell ref="A17:A18"/>
    <mergeCell ref="B17:C17"/>
    <mergeCell ref="D17:E17"/>
    <mergeCell ref="A142:A143"/>
    <mergeCell ref="B142:C142"/>
    <mergeCell ref="D142:E142"/>
    <mergeCell ref="A118:A119"/>
    <mergeCell ref="B118:C118"/>
    <mergeCell ref="D118:E118"/>
    <mergeCell ref="B134:B135"/>
    <mergeCell ref="C134:C135"/>
    <mergeCell ref="A28:A29"/>
    <mergeCell ref="B28:C28"/>
    <mergeCell ref="D28:E28"/>
    <mergeCell ref="A90:A91"/>
    <mergeCell ref="B90:C90"/>
    <mergeCell ref="D90:E90"/>
    <mergeCell ref="B446:B448"/>
    <mergeCell ref="C446:C448"/>
    <mergeCell ref="B494:B495"/>
    <mergeCell ref="C494:C495"/>
    <mergeCell ref="A496:E496"/>
    <mergeCell ref="B497:B512"/>
    <mergeCell ref="C497:C512"/>
    <mergeCell ref="A486:E486"/>
    <mergeCell ref="B487:B491"/>
    <mergeCell ref="C487:C491"/>
    <mergeCell ref="A492:E492"/>
    <mergeCell ref="A493:E493"/>
    <mergeCell ref="B477:B480"/>
    <mergeCell ref="C477:C479"/>
    <mergeCell ref="A481:E481"/>
    <mergeCell ref="B482:B485"/>
    <mergeCell ref="C482:C485"/>
    <mergeCell ref="A472:A473"/>
    <mergeCell ref="B472:C472"/>
    <mergeCell ref="D472:E472"/>
    <mergeCell ref="A475:E475"/>
    <mergeCell ref="A476:E476"/>
    <mergeCell ref="B527:B531"/>
    <mergeCell ref="C527:C531"/>
    <mergeCell ref="A534:A535"/>
    <mergeCell ref="B534:C534"/>
    <mergeCell ref="D534:E534"/>
    <mergeCell ref="A513:E513"/>
    <mergeCell ref="A514:E514"/>
    <mergeCell ref="B515:B525"/>
    <mergeCell ref="C515:C525"/>
    <mergeCell ref="A526:E526"/>
    <mergeCell ref="A586:A587"/>
    <mergeCell ref="B586:C586"/>
    <mergeCell ref="D586:E586"/>
    <mergeCell ref="B588:B591"/>
    <mergeCell ref="C588:C591"/>
    <mergeCell ref="A545:A546"/>
    <mergeCell ref="B545:C545"/>
    <mergeCell ref="D545:E545"/>
    <mergeCell ref="A576:A577"/>
    <mergeCell ref="B576:C576"/>
    <mergeCell ref="D576:E576"/>
    <mergeCell ref="B605:B606"/>
    <mergeCell ref="C605:C606"/>
    <mergeCell ref="B607:B624"/>
    <mergeCell ref="C607:C624"/>
    <mergeCell ref="B625:B627"/>
    <mergeCell ref="C625:C627"/>
    <mergeCell ref="B592:B596"/>
    <mergeCell ref="C592:C596"/>
    <mergeCell ref="B597:B599"/>
    <mergeCell ref="C597:C599"/>
    <mergeCell ref="B600:B604"/>
    <mergeCell ref="C600:C604"/>
    <mergeCell ref="D641:E641"/>
    <mergeCell ref="A651:A652"/>
    <mergeCell ref="B651:C651"/>
    <mergeCell ref="D651:E651"/>
    <mergeCell ref="B628:B632"/>
    <mergeCell ref="C628:C632"/>
    <mergeCell ref="B633:B638"/>
    <mergeCell ref="C633:C638"/>
    <mergeCell ref="A641:A642"/>
    <mergeCell ref="B641:C641"/>
    <mergeCell ref="A840:A841"/>
    <mergeCell ref="B840:C840"/>
    <mergeCell ref="D840:E840"/>
    <mergeCell ref="A854:A855"/>
    <mergeCell ref="B854:C854"/>
    <mergeCell ref="D854:E854"/>
    <mergeCell ref="A710:A711"/>
    <mergeCell ref="B710:C710"/>
    <mergeCell ref="D710:F710"/>
    <mergeCell ref="A789:A790"/>
    <mergeCell ref="B789:C789"/>
    <mergeCell ref="D789:E789"/>
    <mergeCell ref="A874:A875"/>
    <mergeCell ref="B874:C874"/>
    <mergeCell ref="D874:E874"/>
    <mergeCell ref="A884:A885"/>
    <mergeCell ref="B884:C884"/>
    <mergeCell ref="D884:E884"/>
    <mergeCell ref="A857:E857"/>
    <mergeCell ref="B858:B864"/>
    <mergeCell ref="C858:C864"/>
    <mergeCell ref="A865:E865"/>
    <mergeCell ref="B866:B871"/>
    <mergeCell ref="C866:C871"/>
    <mergeCell ref="D872:E872"/>
    <mergeCell ref="B929:B931"/>
    <mergeCell ref="C929:C931"/>
    <mergeCell ref="B932:B933"/>
    <mergeCell ref="C932:C933"/>
    <mergeCell ref="B934:B935"/>
    <mergeCell ref="C934:C935"/>
    <mergeCell ref="A922:A923"/>
    <mergeCell ref="B922:C922"/>
    <mergeCell ref="D922:E922"/>
    <mergeCell ref="B925:B928"/>
    <mergeCell ref="C925:C928"/>
    <mergeCell ref="B946:B947"/>
    <mergeCell ref="C946:C947"/>
    <mergeCell ref="B948:B949"/>
    <mergeCell ref="C948:C949"/>
    <mergeCell ref="B936:B939"/>
    <mergeCell ref="C936:C939"/>
    <mergeCell ref="B940:B941"/>
    <mergeCell ref="C940:C941"/>
    <mergeCell ref="B942:B945"/>
    <mergeCell ref="C942:C945"/>
  </mergeCells>
  <pageMargins left="0.7" right="0.7" top="0.78740157499999996" bottom="0.78740157499999996" header="0.3" footer="0.3"/>
  <pageSetup paperSize="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zoomScaleNormal="100" workbookViewId="0">
      <selection sqref="A1:F1"/>
    </sheetView>
  </sheetViews>
  <sheetFormatPr defaultRowHeight="15"/>
  <cols>
    <col min="1" max="1" width="10.28515625" customWidth="1"/>
    <col min="2" max="2" width="73.7109375" customWidth="1"/>
    <col min="4" max="4" width="22.42578125" customWidth="1"/>
    <col min="5" max="5" width="24" customWidth="1"/>
    <col min="6" max="6" width="28.28515625" customWidth="1"/>
    <col min="8" max="8" width="10.7109375" customWidth="1"/>
    <col min="9" max="9" width="17.140625" customWidth="1"/>
    <col min="10" max="10" width="10.28515625" customWidth="1"/>
    <col min="11" max="11" width="18.7109375" customWidth="1"/>
    <col min="12" max="12" width="17.5703125" customWidth="1"/>
  </cols>
  <sheetData>
    <row r="1" spans="1:8" ht="35.25" customHeight="1" thickBot="1">
      <c r="A1" s="1416" t="s">
        <v>1924</v>
      </c>
      <c r="B1" s="1417"/>
      <c r="C1" s="1417"/>
      <c r="D1" s="1417"/>
      <c r="E1" s="1417"/>
      <c r="F1" s="1417"/>
      <c r="G1" s="38"/>
      <c r="H1" s="38"/>
    </row>
    <row r="2" spans="1:8" ht="15" customHeight="1">
      <c r="A2" s="1418" t="s">
        <v>738</v>
      </c>
      <c r="B2" s="1419"/>
      <c r="C2" s="1420"/>
      <c r="D2" s="341">
        <v>2015</v>
      </c>
      <c r="E2" s="341">
        <v>2018</v>
      </c>
      <c r="F2" s="1421" t="s">
        <v>1925</v>
      </c>
    </row>
    <row r="3" spans="1:8" ht="39" thickBot="1">
      <c r="A3" s="842" t="s">
        <v>739</v>
      </c>
      <c r="B3" s="843" t="s">
        <v>740</v>
      </c>
      <c r="C3" s="844" t="s">
        <v>741</v>
      </c>
      <c r="D3" s="844" t="s">
        <v>84</v>
      </c>
      <c r="E3" s="844" t="s">
        <v>83</v>
      </c>
      <c r="F3" s="1422"/>
    </row>
    <row r="4" spans="1:8" ht="15" customHeight="1">
      <c r="A4" s="845">
        <v>1</v>
      </c>
      <c r="B4" s="1413" t="s">
        <v>742</v>
      </c>
      <c r="C4" s="1414"/>
      <c r="D4" s="1414"/>
      <c r="E4" s="1414"/>
      <c r="F4" s="1415"/>
    </row>
    <row r="5" spans="1:8" ht="89.25">
      <c r="A5" s="846" t="s">
        <v>743</v>
      </c>
      <c r="B5" s="847" t="s">
        <v>744</v>
      </c>
      <c r="C5" s="848" t="s">
        <v>745</v>
      </c>
      <c r="D5" s="849" t="s">
        <v>746</v>
      </c>
      <c r="E5" s="848" t="s">
        <v>747</v>
      </c>
      <c r="F5" s="342" t="s">
        <v>1926</v>
      </c>
    </row>
    <row r="6" spans="1:8" ht="102">
      <c r="A6" s="846" t="s">
        <v>748</v>
      </c>
      <c r="B6" s="847" t="s">
        <v>749</v>
      </c>
      <c r="C6" s="848" t="s">
        <v>745</v>
      </c>
      <c r="D6" s="848" t="s">
        <v>750</v>
      </c>
      <c r="E6" s="848" t="s">
        <v>751</v>
      </c>
      <c r="F6" s="342" t="s">
        <v>752</v>
      </c>
    </row>
    <row r="7" spans="1:8" ht="63.75">
      <c r="A7" s="846" t="s">
        <v>753</v>
      </c>
      <c r="B7" s="847" t="s">
        <v>754</v>
      </c>
      <c r="C7" s="848" t="s">
        <v>745</v>
      </c>
      <c r="D7" s="848" t="s">
        <v>755</v>
      </c>
      <c r="E7" s="848" t="s">
        <v>756</v>
      </c>
      <c r="F7" s="342" t="s">
        <v>1927</v>
      </c>
    </row>
    <row r="8" spans="1:8" ht="63.75">
      <c r="A8" s="846" t="s">
        <v>757</v>
      </c>
      <c r="B8" s="847" t="s">
        <v>758</v>
      </c>
      <c r="C8" s="848" t="s">
        <v>745</v>
      </c>
      <c r="D8" s="848" t="s">
        <v>759</v>
      </c>
      <c r="E8" s="848" t="s">
        <v>760</v>
      </c>
      <c r="F8" s="342" t="s">
        <v>761</v>
      </c>
    </row>
    <row r="9" spans="1:8" ht="51.75" thickBot="1">
      <c r="A9" s="846" t="s">
        <v>762</v>
      </c>
      <c r="B9" s="850" t="s">
        <v>763</v>
      </c>
      <c r="C9" s="851" t="s">
        <v>745</v>
      </c>
      <c r="D9" s="851" t="s">
        <v>764</v>
      </c>
      <c r="E9" s="851" t="s">
        <v>765</v>
      </c>
      <c r="F9" s="343" t="s">
        <v>766</v>
      </c>
    </row>
    <row r="10" spans="1:8" ht="15" customHeight="1">
      <c r="A10" s="845">
        <v>2</v>
      </c>
      <c r="B10" s="1413" t="s">
        <v>767</v>
      </c>
      <c r="C10" s="1414"/>
      <c r="D10" s="1414"/>
      <c r="E10" s="1414"/>
      <c r="F10" s="1415"/>
    </row>
    <row r="11" spans="1:8" ht="102">
      <c r="A11" s="852" t="s">
        <v>768</v>
      </c>
      <c r="B11" s="853" t="s">
        <v>769</v>
      </c>
      <c r="C11" s="854" t="s">
        <v>745</v>
      </c>
      <c r="D11" s="854" t="s">
        <v>770</v>
      </c>
      <c r="E11" s="854" t="s">
        <v>771</v>
      </c>
      <c r="F11" s="855" t="s">
        <v>869</v>
      </c>
    </row>
    <row r="12" spans="1:8" ht="76.5">
      <c r="A12" s="852" t="s">
        <v>772</v>
      </c>
      <c r="B12" s="847" t="s">
        <v>773</v>
      </c>
      <c r="C12" s="854" t="s">
        <v>745</v>
      </c>
      <c r="D12" s="854" t="s">
        <v>774</v>
      </c>
      <c r="E12" s="854" t="s">
        <v>775</v>
      </c>
      <c r="F12" s="855" t="s">
        <v>776</v>
      </c>
    </row>
    <row r="13" spans="1:8" ht="76.5">
      <c r="A13" s="852" t="s">
        <v>777</v>
      </c>
      <c r="B13" s="847" t="s">
        <v>778</v>
      </c>
      <c r="C13" s="854" t="s">
        <v>745</v>
      </c>
      <c r="D13" s="848" t="s">
        <v>779</v>
      </c>
      <c r="E13" s="848" t="s">
        <v>780</v>
      </c>
      <c r="F13" s="342" t="s">
        <v>1928</v>
      </c>
    </row>
    <row r="14" spans="1:8" ht="77.25" thickBot="1">
      <c r="A14" s="852" t="s">
        <v>781</v>
      </c>
      <c r="B14" s="847" t="s">
        <v>1929</v>
      </c>
      <c r="C14" s="854" t="s">
        <v>745</v>
      </c>
      <c r="D14" s="848" t="s">
        <v>782</v>
      </c>
      <c r="E14" s="848" t="s">
        <v>783</v>
      </c>
      <c r="F14" s="342" t="s">
        <v>1930</v>
      </c>
    </row>
    <row r="15" spans="1:8">
      <c r="A15" s="845">
        <v>3</v>
      </c>
      <c r="B15" s="1413" t="s">
        <v>784</v>
      </c>
      <c r="C15" s="1414"/>
      <c r="D15" s="1414"/>
      <c r="E15" s="1414"/>
      <c r="F15" s="1415"/>
    </row>
    <row r="16" spans="1:8" ht="76.5">
      <c r="A16" s="846" t="s">
        <v>785</v>
      </c>
      <c r="B16" s="847" t="s">
        <v>786</v>
      </c>
      <c r="C16" s="848" t="s">
        <v>745</v>
      </c>
      <c r="D16" s="848" t="s">
        <v>787</v>
      </c>
      <c r="E16" s="848" t="s">
        <v>788</v>
      </c>
      <c r="F16" s="342" t="s">
        <v>789</v>
      </c>
    </row>
    <row r="17" spans="1:6" ht="114.75">
      <c r="A17" s="846" t="s">
        <v>790</v>
      </c>
      <c r="B17" s="847" t="s">
        <v>791</v>
      </c>
      <c r="C17" s="848" t="s">
        <v>745</v>
      </c>
      <c r="D17" s="848" t="s">
        <v>792</v>
      </c>
      <c r="E17" s="848" t="s">
        <v>793</v>
      </c>
      <c r="F17" s="342" t="s">
        <v>869</v>
      </c>
    </row>
    <row r="18" spans="1:6" ht="63.75">
      <c r="A18" s="846" t="s">
        <v>794</v>
      </c>
      <c r="B18" s="847" t="s">
        <v>795</v>
      </c>
      <c r="C18" s="848" t="s">
        <v>745</v>
      </c>
      <c r="D18" s="851" t="s">
        <v>796</v>
      </c>
      <c r="E18" s="851" t="s">
        <v>797</v>
      </c>
      <c r="F18" s="343" t="s">
        <v>798</v>
      </c>
    </row>
    <row r="19" spans="1:6" ht="115.5" thickBot="1">
      <c r="A19" s="846" t="s">
        <v>799</v>
      </c>
      <c r="B19" s="847" t="s">
        <v>800</v>
      </c>
      <c r="C19" s="848" t="s">
        <v>745</v>
      </c>
      <c r="D19" s="856" t="s">
        <v>801</v>
      </c>
      <c r="E19" s="856" t="s">
        <v>802</v>
      </c>
      <c r="F19" s="857" t="s">
        <v>803</v>
      </c>
    </row>
    <row r="20" spans="1:6">
      <c r="A20" s="845">
        <v>4</v>
      </c>
      <c r="B20" s="1413" t="s">
        <v>804</v>
      </c>
      <c r="C20" s="1414"/>
      <c r="D20" s="1414"/>
      <c r="E20" s="1414"/>
      <c r="F20" s="1415"/>
    </row>
    <row r="21" spans="1:6" ht="63.75">
      <c r="A21" s="846" t="s">
        <v>805</v>
      </c>
      <c r="B21" s="847" t="s">
        <v>806</v>
      </c>
      <c r="C21" s="848" t="s">
        <v>745</v>
      </c>
      <c r="D21" s="848" t="s">
        <v>807</v>
      </c>
      <c r="E21" s="848" t="s">
        <v>808</v>
      </c>
      <c r="F21" s="342" t="s">
        <v>789</v>
      </c>
    </row>
    <row r="22" spans="1:6" ht="51">
      <c r="A22" s="846" t="s">
        <v>809</v>
      </c>
      <c r="B22" s="847" t="s">
        <v>810</v>
      </c>
      <c r="C22" s="848" t="s">
        <v>745</v>
      </c>
      <c r="D22" s="848" t="s">
        <v>1931</v>
      </c>
      <c r="E22" s="848" t="s">
        <v>1932</v>
      </c>
      <c r="F22" s="342" t="s">
        <v>798</v>
      </c>
    </row>
    <row r="23" spans="1:6" ht="89.25">
      <c r="A23" s="846" t="s">
        <v>811</v>
      </c>
      <c r="B23" s="847" t="s">
        <v>812</v>
      </c>
      <c r="C23" s="848" t="s">
        <v>745</v>
      </c>
      <c r="D23" s="848" t="s">
        <v>813</v>
      </c>
      <c r="E23" s="848" t="s">
        <v>814</v>
      </c>
      <c r="F23" s="342" t="s">
        <v>803</v>
      </c>
    </row>
    <row r="24" spans="1:6" ht="51.75" thickBot="1">
      <c r="A24" s="846" t="s">
        <v>815</v>
      </c>
      <c r="B24" s="847" t="s">
        <v>816</v>
      </c>
      <c r="C24" s="848" t="s">
        <v>745</v>
      </c>
      <c r="D24" s="848" t="s">
        <v>817</v>
      </c>
      <c r="E24" s="848" t="s">
        <v>818</v>
      </c>
      <c r="F24" s="342" t="s">
        <v>819</v>
      </c>
    </row>
    <row r="25" spans="1:6">
      <c r="A25" s="845">
        <v>5</v>
      </c>
      <c r="B25" s="1413" t="s">
        <v>820</v>
      </c>
      <c r="C25" s="1414"/>
      <c r="D25" s="1414"/>
      <c r="E25" s="1414"/>
      <c r="F25" s="1415"/>
    </row>
    <row r="26" spans="1:6" ht="51">
      <c r="A26" s="846" t="s">
        <v>821</v>
      </c>
      <c r="B26" s="847" t="s">
        <v>822</v>
      </c>
      <c r="C26" s="848" t="s">
        <v>745</v>
      </c>
      <c r="D26" s="848" t="s">
        <v>823</v>
      </c>
      <c r="E26" s="848" t="s">
        <v>824</v>
      </c>
      <c r="F26" s="342" t="s">
        <v>825</v>
      </c>
    </row>
    <row r="27" spans="1:6" ht="63.75">
      <c r="A27" s="846" t="s">
        <v>826</v>
      </c>
      <c r="B27" s="850" t="s">
        <v>827</v>
      </c>
      <c r="C27" s="848" t="s">
        <v>745</v>
      </c>
      <c r="D27" s="851" t="s">
        <v>828</v>
      </c>
      <c r="E27" s="851" t="s">
        <v>829</v>
      </c>
      <c r="F27" s="343" t="s">
        <v>798</v>
      </c>
    </row>
    <row r="28" spans="1:6" ht="77.25" thickBot="1">
      <c r="A28" s="846" t="s">
        <v>830</v>
      </c>
      <c r="B28" s="850" t="s">
        <v>831</v>
      </c>
      <c r="C28" s="848" t="s">
        <v>745</v>
      </c>
      <c r="D28" s="851" t="s">
        <v>832</v>
      </c>
      <c r="E28" s="851" t="s">
        <v>833</v>
      </c>
      <c r="F28" s="343" t="s">
        <v>900</v>
      </c>
    </row>
    <row r="29" spans="1:6">
      <c r="A29" s="845">
        <v>6</v>
      </c>
      <c r="B29" s="1424" t="s">
        <v>834</v>
      </c>
      <c r="C29" s="1425"/>
      <c r="D29" s="1425"/>
      <c r="E29" s="1425"/>
      <c r="F29" s="1426"/>
    </row>
    <row r="30" spans="1:6" ht="63.75">
      <c r="A30" s="846" t="s">
        <v>835</v>
      </c>
      <c r="B30" s="847" t="s">
        <v>836</v>
      </c>
      <c r="C30" s="848" t="s">
        <v>745</v>
      </c>
      <c r="D30" s="848" t="s">
        <v>837</v>
      </c>
      <c r="E30" s="848" t="s">
        <v>838</v>
      </c>
      <c r="F30" s="342" t="s">
        <v>819</v>
      </c>
    </row>
    <row r="31" spans="1:6" ht="76.5">
      <c r="A31" s="846" t="s">
        <v>839</v>
      </c>
      <c r="B31" s="850" t="s">
        <v>1933</v>
      </c>
      <c r="C31" s="848" t="s">
        <v>745</v>
      </c>
      <c r="D31" s="851" t="s">
        <v>840</v>
      </c>
      <c r="E31" s="851" t="s">
        <v>841</v>
      </c>
      <c r="F31" s="343" t="s">
        <v>798</v>
      </c>
    </row>
    <row r="32" spans="1:6" ht="90" thickBot="1">
      <c r="A32" s="846" t="s">
        <v>842</v>
      </c>
      <c r="B32" s="858" t="s">
        <v>843</v>
      </c>
      <c r="C32" s="848" t="s">
        <v>745</v>
      </c>
      <c r="D32" s="856" t="s">
        <v>844</v>
      </c>
      <c r="E32" s="856" t="s">
        <v>845</v>
      </c>
      <c r="F32" s="342" t="s">
        <v>846</v>
      </c>
    </row>
    <row r="33" spans="1:6">
      <c r="A33" s="845">
        <v>7</v>
      </c>
      <c r="B33" s="1413" t="s">
        <v>847</v>
      </c>
      <c r="C33" s="1414"/>
      <c r="D33" s="1414"/>
      <c r="E33" s="1414"/>
      <c r="F33" s="1415"/>
    </row>
    <row r="34" spans="1:6" ht="38.25">
      <c r="A34" s="846" t="s">
        <v>848</v>
      </c>
      <c r="B34" s="847" t="s">
        <v>849</v>
      </c>
      <c r="C34" s="848" t="s">
        <v>745</v>
      </c>
      <c r="D34" s="848" t="s">
        <v>850</v>
      </c>
      <c r="E34" s="848" t="s">
        <v>851</v>
      </c>
      <c r="F34" s="342" t="s">
        <v>798</v>
      </c>
    </row>
    <row r="35" spans="1:6" ht="51">
      <c r="A35" s="846" t="s">
        <v>852</v>
      </c>
      <c r="B35" s="847" t="s">
        <v>853</v>
      </c>
      <c r="C35" s="848" t="s">
        <v>745</v>
      </c>
      <c r="D35" s="848" t="s">
        <v>854</v>
      </c>
      <c r="E35" s="848" t="s">
        <v>855</v>
      </c>
      <c r="F35" s="342" t="s">
        <v>819</v>
      </c>
    </row>
    <row r="36" spans="1:6" ht="51.75" thickBot="1">
      <c r="A36" s="846" t="s">
        <v>856</v>
      </c>
      <c r="B36" s="858" t="s">
        <v>857</v>
      </c>
      <c r="C36" s="848" t="s">
        <v>745</v>
      </c>
      <c r="D36" s="856" t="s">
        <v>858</v>
      </c>
      <c r="E36" s="856" t="s">
        <v>859</v>
      </c>
      <c r="F36" s="857" t="s">
        <v>819</v>
      </c>
    </row>
    <row r="37" spans="1:6">
      <c r="A37" s="845">
        <v>8</v>
      </c>
      <c r="B37" s="1413" t="s">
        <v>1934</v>
      </c>
      <c r="C37" s="1414"/>
      <c r="D37" s="1414"/>
      <c r="E37" s="1414"/>
      <c r="F37" s="1415"/>
    </row>
    <row r="38" spans="1:6" ht="89.25">
      <c r="A38" s="846" t="s">
        <v>861</v>
      </c>
      <c r="B38" s="847" t="s">
        <v>862</v>
      </c>
      <c r="C38" s="848" t="s">
        <v>745</v>
      </c>
      <c r="D38" s="848" t="s">
        <v>863</v>
      </c>
      <c r="E38" s="848" t="s">
        <v>864</v>
      </c>
      <c r="F38" s="342" t="s">
        <v>798</v>
      </c>
    </row>
    <row r="39" spans="1:6" ht="178.5">
      <c r="A39" s="846" t="s">
        <v>865</v>
      </c>
      <c r="B39" s="847" t="s">
        <v>866</v>
      </c>
      <c r="C39" s="848" t="s">
        <v>745</v>
      </c>
      <c r="D39" s="848" t="s">
        <v>867</v>
      </c>
      <c r="E39" s="848" t="s">
        <v>868</v>
      </c>
      <c r="F39" s="342" t="s">
        <v>869</v>
      </c>
    </row>
    <row r="40" spans="1:6" ht="192" thickBot="1">
      <c r="A40" s="846" t="s">
        <v>870</v>
      </c>
      <c r="B40" s="847" t="s">
        <v>871</v>
      </c>
      <c r="C40" s="848" t="s">
        <v>745</v>
      </c>
      <c r="D40" s="848" t="s">
        <v>872</v>
      </c>
      <c r="E40" s="848" t="s">
        <v>873</v>
      </c>
      <c r="F40" s="342" t="s">
        <v>1935</v>
      </c>
    </row>
    <row r="41" spans="1:6">
      <c r="A41" s="845">
        <v>9</v>
      </c>
      <c r="B41" s="1413" t="s">
        <v>874</v>
      </c>
      <c r="C41" s="1414"/>
      <c r="D41" s="1414"/>
      <c r="E41" s="1414"/>
      <c r="F41" s="1415"/>
    </row>
    <row r="42" spans="1:6" ht="76.5">
      <c r="A42" s="846" t="s">
        <v>875</v>
      </c>
      <c r="B42" s="847" t="s">
        <v>876</v>
      </c>
      <c r="C42" s="848" t="s">
        <v>745</v>
      </c>
      <c r="D42" s="848" t="s">
        <v>877</v>
      </c>
      <c r="E42" s="848" t="s">
        <v>878</v>
      </c>
      <c r="F42" s="342" t="s">
        <v>1936</v>
      </c>
    </row>
    <row r="43" spans="1:6" ht="51">
      <c r="A43" s="846" t="s">
        <v>879</v>
      </c>
      <c r="B43" s="847" t="s">
        <v>880</v>
      </c>
      <c r="C43" s="848" t="s">
        <v>745</v>
      </c>
      <c r="D43" s="848" t="s">
        <v>881</v>
      </c>
      <c r="E43" s="848" t="s">
        <v>882</v>
      </c>
      <c r="F43" s="342" t="s">
        <v>819</v>
      </c>
    </row>
    <row r="44" spans="1:6" ht="51">
      <c r="A44" s="846" t="s">
        <v>883</v>
      </c>
      <c r="B44" s="850" t="s">
        <v>884</v>
      </c>
      <c r="C44" s="848" t="s">
        <v>745</v>
      </c>
      <c r="D44" s="851" t="s">
        <v>885</v>
      </c>
      <c r="E44" s="851" t="s">
        <v>886</v>
      </c>
      <c r="F44" s="342" t="s">
        <v>860</v>
      </c>
    </row>
    <row r="45" spans="1:6" ht="128.25" thickBot="1">
      <c r="A45" s="846" t="s">
        <v>887</v>
      </c>
      <c r="B45" s="850" t="s">
        <v>888</v>
      </c>
      <c r="C45" s="848" t="s">
        <v>745</v>
      </c>
      <c r="D45" s="851" t="s">
        <v>889</v>
      </c>
      <c r="E45" s="851" t="s">
        <v>890</v>
      </c>
      <c r="F45" s="342" t="s">
        <v>891</v>
      </c>
    </row>
    <row r="46" spans="1:6">
      <c r="A46" s="845">
        <v>10</v>
      </c>
      <c r="B46" s="1413" t="s">
        <v>892</v>
      </c>
      <c r="C46" s="1414"/>
      <c r="D46" s="1414"/>
      <c r="E46" s="1414"/>
      <c r="F46" s="1415"/>
    </row>
    <row r="47" spans="1:6" ht="51">
      <c r="A47" s="846" t="s">
        <v>893</v>
      </c>
      <c r="B47" s="847" t="s">
        <v>894</v>
      </c>
      <c r="C47" s="848" t="s">
        <v>745</v>
      </c>
      <c r="D47" s="848" t="s">
        <v>895</v>
      </c>
      <c r="E47" s="848" t="s">
        <v>896</v>
      </c>
      <c r="F47" s="342" t="s">
        <v>860</v>
      </c>
    </row>
    <row r="48" spans="1:6" ht="89.25">
      <c r="A48" s="846" t="s">
        <v>897</v>
      </c>
      <c r="B48" s="847" t="s">
        <v>1937</v>
      </c>
      <c r="C48" s="848" t="s">
        <v>745</v>
      </c>
      <c r="D48" s="859" t="s">
        <v>898</v>
      </c>
      <c r="E48" s="859" t="s">
        <v>899</v>
      </c>
      <c r="F48" s="342" t="s">
        <v>798</v>
      </c>
    </row>
    <row r="49" spans="1:6" ht="38.25">
      <c r="A49" s="846" t="s">
        <v>901</v>
      </c>
      <c r="B49" s="847" t="s">
        <v>1938</v>
      </c>
      <c r="C49" s="848" t="s">
        <v>745</v>
      </c>
      <c r="D49" s="859" t="s">
        <v>902</v>
      </c>
      <c r="E49" s="859" t="s">
        <v>903</v>
      </c>
      <c r="F49" s="342" t="s">
        <v>904</v>
      </c>
    </row>
    <row r="50" spans="1:6" ht="51.75" thickBot="1">
      <c r="A50" s="846" t="s">
        <v>905</v>
      </c>
      <c r="B50" s="847" t="s">
        <v>906</v>
      </c>
      <c r="C50" s="848" t="s">
        <v>745</v>
      </c>
      <c r="D50" s="859" t="s">
        <v>907</v>
      </c>
      <c r="E50" s="859" t="s">
        <v>908</v>
      </c>
      <c r="F50" s="342" t="s">
        <v>819</v>
      </c>
    </row>
    <row r="51" spans="1:6">
      <c r="A51" s="845">
        <v>11</v>
      </c>
      <c r="B51" s="1413" t="s">
        <v>909</v>
      </c>
      <c r="C51" s="1414"/>
      <c r="D51" s="1414"/>
      <c r="E51" s="1414"/>
      <c r="F51" s="1415"/>
    </row>
    <row r="52" spans="1:6" ht="114.75">
      <c r="A52" s="846" t="s">
        <v>910</v>
      </c>
      <c r="B52" s="847" t="s">
        <v>911</v>
      </c>
      <c r="C52" s="848" t="s">
        <v>745</v>
      </c>
      <c r="D52" s="848" t="s">
        <v>912</v>
      </c>
      <c r="E52" s="848" t="s">
        <v>913</v>
      </c>
      <c r="F52" s="342" t="s">
        <v>1930</v>
      </c>
    </row>
    <row r="53" spans="1:6" ht="51">
      <c r="A53" s="846" t="s">
        <v>914</v>
      </c>
      <c r="B53" s="847" t="s">
        <v>915</v>
      </c>
      <c r="C53" s="848" t="s">
        <v>745</v>
      </c>
      <c r="D53" s="848" t="s">
        <v>916</v>
      </c>
      <c r="E53" s="848" t="s">
        <v>917</v>
      </c>
      <c r="F53" s="342" t="s">
        <v>825</v>
      </c>
    </row>
    <row r="54" spans="1:6" ht="140.25">
      <c r="A54" s="846" t="s">
        <v>918</v>
      </c>
      <c r="B54" s="847" t="s">
        <v>919</v>
      </c>
      <c r="C54" s="848" t="s">
        <v>745</v>
      </c>
      <c r="D54" s="848" t="s">
        <v>920</v>
      </c>
      <c r="E54" s="848" t="s">
        <v>921</v>
      </c>
      <c r="F54" s="342" t="s">
        <v>1939</v>
      </c>
    </row>
    <row r="55" spans="1:6" ht="77.25" thickBot="1">
      <c r="A55" s="860" t="s">
        <v>922</v>
      </c>
      <c r="B55" s="858" t="s">
        <v>1940</v>
      </c>
      <c r="C55" s="856" t="s">
        <v>745</v>
      </c>
      <c r="D55" s="856" t="s">
        <v>923</v>
      </c>
      <c r="E55" s="856" t="s">
        <v>924</v>
      </c>
      <c r="F55" s="857" t="s">
        <v>798</v>
      </c>
    </row>
    <row r="56" spans="1:6" ht="15.75" thickBot="1">
      <c r="A56" s="861"/>
      <c r="B56" s="861"/>
      <c r="C56" s="862"/>
      <c r="D56" s="863"/>
      <c r="E56" s="863"/>
      <c r="F56" s="864"/>
    </row>
    <row r="57" spans="1:6">
      <c r="A57" s="1427" t="s">
        <v>925</v>
      </c>
      <c r="B57" s="1428"/>
      <c r="C57" s="1429"/>
      <c r="D57" s="341" t="s">
        <v>926</v>
      </c>
      <c r="E57" s="865" t="s">
        <v>927</v>
      </c>
      <c r="F57" s="866"/>
    </row>
    <row r="58" spans="1:6">
      <c r="A58" s="1430" t="s">
        <v>928</v>
      </c>
      <c r="B58" s="1431"/>
      <c r="C58" s="1432"/>
      <c r="D58" s="867">
        <v>110766</v>
      </c>
      <c r="E58" s="868">
        <v>100596</v>
      </c>
      <c r="F58" s="864"/>
    </row>
    <row r="59" spans="1:6" ht="15.75" thickBot="1">
      <c r="A59" s="1433" t="s">
        <v>929</v>
      </c>
      <c r="B59" s="1434"/>
      <c r="C59" s="1435"/>
      <c r="D59" s="869">
        <v>9600</v>
      </c>
      <c r="E59" s="870">
        <v>9196</v>
      </c>
      <c r="F59" s="864"/>
    </row>
    <row r="60" spans="1:6">
      <c r="A60" s="871"/>
      <c r="B60" s="872"/>
      <c r="C60" s="849"/>
      <c r="D60" s="849"/>
      <c r="E60" s="849"/>
      <c r="F60" s="873"/>
    </row>
    <row r="61" spans="1:6" ht="42.75" customHeight="1">
      <c r="A61" s="1423" t="s">
        <v>1941</v>
      </c>
      <c r="B61" s="1423"/>
      <c r="C61" s="1423"/>
      <c r="D61" s="1423"/>
      <c r="E61" s="1423"/>
      <c r="F61" s="1423"/>
    </row>
  </sheetData>
  <mergeCells count="18">
    <mergeCell ref="A61:F61"/>
    <mergeCell ref="B20:F20"/>
    <mergeCell ref="B25:F25"/>
    <mergeCell ref="B29:F29"/>
    <mergeCell ref="B33:F33"/>
    <mergeCell ref="B37:F37"/>
    <mergeCell ref="B41:F41"/>
    <mergeCell ref="B46:F46"/>
    <mergeCell ref="B51:F51"/>
    <mergeCell ref="A57:C57"/>
    <mergeCell ref="A58:C58"/>
    <mergeCell ref="A59:C59"/>
    <mergeCell ref="B15:F15"/>
    <mergeCell ref="A1:F1"/>
    <mergeCell ref="A2:C2"/>
    <mergeCell ref="F2:F3"/>
    <mergeCell ref="B4:F4"/>
    <mergeCell ref="B10:F10"/>
  </mergeCells>
  <conditionalFormatting sqref="A4:F28 A30:F55 A29:B29">
    <cfRule type="containsBlanks" dxfId="0" priority="1">
      <formula>LEN(TRIM(A4))=0</formula>
    </cfRule>
  </conditionalFormatting>
  <pageMargins left="0.7" right="0.7" top="0.78740157499999996" bottom="0.78740157499999996"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F7"/>
  <sheetViews>
    <sheetView zoomScaleNormal="100" workbookViewId="0">
      <selection activeCell="A2" sqref="A2"/>
    </sheetView>
  </sheetViews>
  <sheetFormatPr defaultColWidth="9.140625" defaultRowHeight="12.75"/>
  <cols>
    <col min="1" max="1" width="35" style="1" bestFit="1" customWidth="1"/>
    <col min="2" max="2" width="9.140625" style="1"/>
    <col min="3" max="3" width="10.28515625" style="1" customWidth="1"/>
    <col min="4" max="4" width="11" style="1" customWidth="1"/>
    <col min="5" max="16384" width="9.140625" style="1"/>
  </cols>
  <sheetData>
    <row r="1" spans="1:6" ht="45" customHeight="1">
      <c r="A1" s="1128" t="s">
        <v>464</v>
      </c>
      <c r="B1" s="1129"/>
      <c r="C1" s="1129"/>
      <c r="D1" s="1129"/>
      <c r="E1" s="1129"/>
      <c r="F1" s="1130"/>
    </row>
    <row r="2" spans="1:6" s="5" customFormat="1" ht="38.25" customHeight="1">
      <c r="A2" s="15" t="s">
        <v>490</v>
      </c>
      <c r="B2" s="402" t="s">
        <v>0</v>
      </c>
      <c r="C2" s="402" t="s">
        <v>2</v>
      </c>
      <c r="D2" s="402" t="s">
        <v>1</v>
      </c>
      <c r="E2" s="402" t="s">
        <v>3</v>
      </c>
      <c r="F2" s="373" t="s">
        <v>88</v>
      </c>
    </row>
    <row r="3" spans="1:6" s="5" customFormat="1" ht="15" customHeight="1">
      <c r="A3" s="75" t="s">
        <v>111</v>
      </c>
      <c r="B3" s="9">
        <v>14</v>
      </c>
      <c r="C3" s="9">
        <v>3</v>
      </c>
      <c r="D3" s="9">
        <v>84</v>
      </c>
      <c r="E3" s="9">
        <v>13</v>
      </c>
      <c r="F3" s="22">
        <v>114</v>
      </c>
    </row>
    <row r="4" spans="1:6" ht="12.75" customHeight="1" thickBot="1">
      <c r="A4" s="76" t="s">
        <v>1552</v>
      </c>
      <c r="B4" s="74">
        <v>338</v>
      </c>
      <c r="C4" s="74">
        <v>9</v>
      </c>
      <c r="D4" s="74">
        <v>921</v>
      </c>
      <c r="E4" s="74">
        <v>40</v>
      </c>
      <c r="F4" s="1102">
        <v>1308</v>
      </c>
    </row>
    <row r="5" spans="1:6" ht="12.75" customHeight="1"/>
    <row r="6" spans="1:6" ht="12.75" customHeight="1"/>
    <row r="7" spans="1:6" ht="12.75" customHeight="1"/>
  </sheetData>
  <mergeCells count="1">
    <mergeCell ref="A1:F1"/>
  </mergeCells>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pageSetUpPr fitToPage="1"/>
  </sheetPr>
  <dimension ref="A1:G6"/>
  <sheetViews>
    <sheetView zoomScaleNormal="100" workbookViewId="0">
      <selection sqref="A1:F1"/>
    </sheetView>
  </sheetViews>
  <sheetFormatPr defaultColWidth="9.140625" defaultRowHeight="12.75"/>
  <cols>
    <col min="1" max="1" width="35" style="1" bestFit="1" customWidth="1"/>
    <col min="2" max="2" width="9.140625" style="1"/>
    <col min="3" max="3" width="10.28515625" style="1" customWidth="1"/>
    <col min="4" max="4" width="11" style="1" customWidth="1"/>
    <col min="5" max="6" width="9.140625" style="1"/>
    <col min="7" max="7" width="26.42578125" style="1" customWidth="1"/>
    <col min="8" max="16384" width="9.140625" style="1"/>
  </cols>
  <sheetData>
    <row r="1" spans="1:7" ht="60" customHeight="1">
      <c r="A1" s="1128" t="s">
        <v>2382</v>
      </c>
      <c r="B1" s="1129"/>
      <c r="C1" s="1129"/>
      <c r="D1" s="1129"/>
      <c r="E1" s="1129"/>
      <c r="F1" s="1130"/>
    </row>
    <row r="2" spans="1:7" s="5" customFormat="1" ht="38.25" customHeight="1">
      <c r="A2" s="15" t="s">
        <v>490</v>
      </c>
      <c r="B2" s="402" t="s">
        <v>0</v>
      </c>
      <c r="C2" s="402" t="s">
        <v>2</v>
      </c>
      <c r="D2" s="402" t="s">
        <v>1</v>
      </c>
      <c r="E2" s="402" t="s">
        <v>3</v>
      </c>
      <c r="F2" s="373" t="s">
        <v>88</v>
      </c>
    </row>
    <row r="3" spans="1:7" s="5" customFormat="1" ht="12.75" customHeight="1">
      <c r="A3" s="75" t="s">
        <v>111</v>
      </c>
      <c r="B3" s="1104">
        <v>12</v>
      </c>
      <c r="C3" s="1104">
        <v>1</v>
      </c>
      <c r="D3" s="1104">
        <v>7</v>
      </c>
      <c r="E3" s="1104">
        <v>76</v>
      </c>
      <c r="F3" s="1105">
        <v>105</v>
      </c>
    </row>
    <row r="4" spans="1:7" s="5" customFormat="1" ht="12.75" customHeight="1" thickBot="1">
      <c r="A4" s="76" t="s">
        <v>1552</v>
      </c>
      <c r="B4" s="1106">
        <v>1234</v>
      </c>
      <c r="C4" s="1106">
        <v>3</v>
      </c>
      <c r="D4" s="1106">
        <v>249</v>
      </c>
      <c r="E4" s="1106">
        <v>3623</v>
      </c>
      <c r="F4" s="1107">
        <v>6316</v>
      </c>
      <c r="G4" s="2"/>
    </row>
    <row r="5" spans="1:7" ht="12.75" customHeight="1"/>
    <row r="6" spans="1:7" ht="12.75" customHeight="1"/>
  </sheetData>
  <mergeCells count="1">
    <mergeCell ref="A1:F1"/>
  </mergeCells>
  <pageMargins left="0.7" right="0.7" top="0.75" bottom="0.75" header="0.3" footer="0.3"/>
  <pageSetup paperSize="9" scale="7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F4"/>
  <sheetViews>
    <sheetView workbookViewId="0">
      <selection sqref="A1:F1"/>
    </sheetView>
  </sheetViews>
  <sheetFormatPr defaultColWidth="9.140625" defaultRowHeight="12.75"/>
  <cols>
    <col min="1" max="1" width="35" style="1" bestFit="1" customWidth="1"/>
    <col min="2" max="2" width="9.140625" style="1"/>
    <col min="3" max="3" width="10.28515625" style="1" customWidth="1"/>
    <col min="4" max="4" width="11" style="1" customWidth="1"/>
    <col min="5" max="16384" width="9.140625" style="1"/>
  </cols>
  <sheetData>
    <row r="1" spans="1:6" ht="54" customHeight="1">
      <c r="A1" s="1128" t="s">
        <v>466</v>
      </c>
      <c r="B1" s="1129"/>
      <c r="C1" s="1129"/>
      <c r="D1" s="1129"/>
      <c r="E1" s="1129"/>
      <c r="F1" s="1130"/>
    </row>
    <row r="2" spans="1:6" s="5" customFormat="1" ht="38.25" customHeight="1">
      <c r="A2" s="15" t="s">
        <v>490</v>
      </c>
      <c r="B2" s="402" t="s">
        <v>0</v>
      </c>
      <c r="C2" s="402" t="s">
        <v>2</v>
      </c>
      <c r="D2" s="402" t="s">
        <v>1</v>
      </c>
      <c r="E2" s="402" t="s">
        <v>3</v>
      </c>
      <c r="F2" s="373" t="s">
        <v>88</v>
      </c>
    </row>
    <row r="3" spans="1:6" s="5" customFormat="1">
      <c r="A3" s="75" t="s">
        <v>111</v>
      </c>
      <c r="B3" s="9">
        <v>6</v>
      </c>
      <c r="C3" s="9">
        <v>0</v>
      </c>
      <c r="D3" s="9">
        <v>0</v>
      </c>
      <c r="E3" s="9">
        <v>0</v>
      </c>
      <c r="F3" s="22">
        <v>6</v>
      </c>
    </row>
    <row r="4" spans="1:6" s="5" customFormat="1" ht="13.5" thickBot="1">
      <c r="A4" s="76" t="s">
        <v>1552</v>
      </c>
      <c r="B4" s="74">
        <v>627</v>
      </c>
      <c r="C4" s="74">
        <v>0</v>
      </c>
      <c r="D4" s="74">
        <v>0</v>
      </c>
      <c r="E4" s="74">
        <v>0</v>
      </c>
      <c r="F4" s="409">
        <v>627</v>
      </c>
    </row>
  </sheetData>
  <mergeCells count="1">
    <mergeCell ref="A1:F1"/>
  </mergeCells>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J14"/>
  <sheetViews>
    <sheetView zoomScaleNormal="100" workbookViewId="0">
      <selection sqref="A1:J1"/>
    </sheetView>
  </sheetViews>
  <sheetFormatPr defaultColWidth="9.140625" defaultRowHeight="12.75"/>
  <cols>
    <col min="1" max="1" width="31.28515625" style="2" customWidth="1"/>
    <col min="2" max="2" width="10.4257812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c r="A1" s="1119" t="s">
        <v>2389</v>
      </c>
      <c r="B1" s="1120"/>
      <c r="C1" s="1120"/>
      <c r="D1" s="1120"/>
      <c r="E1" s="1120"/>
      <c r="F1" s="1120"/>
      <c r="G1" s="1120"/>
      <c r="H1" s="1120"/>
      <c r="I1" s="1120"/>
      <c r="J1" s="1122"/>
    </row>
    <row r="2" spans="1:10" s="5" customFormat="1" ht="38.25" customHeight="1">
      <c r="A2" s="1135" t="s">
        <v>10</v>
      </c>
      <c r="B2" s="1131" t="s">
        <v>9</v>
      </c>
      <c r="C2" s="1127" t="s">
        <v>54</v>
      </c>
      <c r="D2" s="1127"/>
      <c r="E2" s="1127"/>
      <c r="F2" s="1127" t="s">
        <v>55</v>
      </c>
      <c r="G2" s="1127"/>
      <c r="H2" s="1127"/>
      <c r="I2" s="1131" t="s">
        <v>56</v>
      </c>
      <c r="J2" s="1133" t="s">
        <v>4</v>
      </c>
    </row>
    <row r="3" spans="1:10" s="5" customFormat="1" ht="25.5">
      <c r="A3" s="1136"/>
      <c r="B3" s="1132"/>
      <c r="C3" s="68" t="s">
        <v>58</v>
      </c>
      <c r="D3" s="68" t="s">
        <v>179</v>
      </c>
      <c r="E3" s="68" t="s">
        <v>180</v>
      </c>
      <c r="F3" s="68" t="s">
        <v>58</v>
      </c>
      <c r="G3" s="126" t="s">
        <v>179</v>
      </c>
      <c r="H3" s="68" t="s">
        <v>180</v>
      </c>
      <c r="I3" s="1132"/>
      <c r="J3" s="1134"/>
    </row>
    <row r="4" spans="1:10">
      <c r="A4" s="17" t="s">
        <v>5</v>
      </c>
      <c r="B4" s="10" t="s">
        <v>8</v>
      </c>
      <c r="C4" s="144">
        <v>189</v>
      </c>
      <c r="D4" s="144">
        <v>106</v>
      </c>
      <c r="E4" s="144">
        <v>42</v>
      </c>
      <c r="F4" s="144">
        <v>188</v>
      </c>
      <c r="G4" s="144">
        <v>32</v>
      </c>
      <c r="H4" s="144">
        <v>8</v>
      </c>
      <c r="I4" s="144">
        <v>110</v>
      </c>
      <c r="J4" s="149">
        <v>675</v>
      </c>
    </row>
    <row r="5" spans="1:10">
      <c r="A5" s="17" t="s">
        <v>11</v>
      </c>
      <c r="B5" s="11" t="s">
        <v>6</v>
      </c>
      <c r="C5" s="144">
        <v>134</v>
      </c>
      <c r="D5" s="144">
        <v>212</v>
      </c>
      <c r="E5" s="144">
        <v>138</v>
      </c>
      <c r="F5" s="144">
        <v>19</v>
      </c>
      <c r="G5" s="144">
        <v>42</v>
      </c>
      <c r="H5" s="144">
        <v>6</v>
      </c>
      <c r="I5" s="144">
        <v>251</v>
      </c>
      <c r="J5" s="149">
        <v>802</v>
      </c>
    </row>
    <row r="6" spans="1:10">
      <c r="A6" s="17" t="s">
        <v>12</v>
      </c>
      <c r="B6" s="11">
        <v>41.43</v>
      </c>
      <c r="C6" s="144">
        <v>37</v>
      </c>
      <c r="D6" s="144">
        <v>28</v>
      </c>
      <c r="E6" s="144">
        <v>11</v>
      </c>
      <c r="F6" s="144">
        <v>6</v>
      </c>
      <c r="G6" s="144">
        <v>7</v>
      </c>
      <c r="H6" s="144">
        <v>1</v>
      </c>
      <c r="I6" s="144">
        <v>18</v>
      </c>
      <c r="J6" s="149">
        <v>108</v>
      </c>
    </row>
    <row r="7" spans="1:10">
      <c r="A7" s="17" t="s">
        <v>13</v>
      </c>
      <c r="B7" s="11" t="s">
        <v>7</v>
      </c>
      <c r="C7" s="144">
        <v>147</v>
      </c>
      <c r="D7" s="144">
        <v>113</v>
      </c>
      <c r="E7" s="144">
        <v>48</v>
      </c>
      <c r="F7" s="144">
        <v>18</v>
      </c>
      <c r="G7" s="144">
        <v>17</v>
      </c>
      <c r="H7" s="144">
        <v>13</v>
      </c>
      <c r="I7" s="144">
        <v>108</v>
      </c>
      <c r="J7" s="149">
        <v>464</v>
      </c>
    </row>
    <row r="8" spans="1:10">
      <c r="A8" s="17" t="s">
        <v>14</v>
      </c>
      <c r="B8" s="11" t="s">
        <v>20</v>
      </c>
      <c r="C8" s="144">
        <v>63</v>
      </c>
      <c r="D8" s="144">
        <v>273</v>
      </c>
      <c r="E8" s="144">
        <v>150</v>
      </c>
      <c r="F8" s="144">
        <v>171</v>
      </c>
      <c r="G8" s="144">
        <v>473</v>
      </c>
      <c r="H8" s="144">
        <v>91</v>
      </c>
      <c r="I8" s="144">
        <v>512</v>
      </c>
      <c r="J8" s="149">
        <v>1733</v>
      </c>
    </row>
    <row r="9" spans="1:10">
      <c r="A9" s="17" t="s">
        <v>15</v>
      </c>
      <c r="B9" s="11">
        <v>62.65</v>
      </c>
      <c r="C9" s="144">
        <v>30</v>
      </c>
      <c r="D9" s="144">
        <v>94</v>
      </c>
      <c r="E9" s="144">
        <v>53</v>
      </c>
      <c r="F9" s="144">
        <v>8</v>
      </c>
      <c r="G9" s="144">
        <v>31</v>
      </c>
      <c r="H9" s="144">
        <v>9</v>
      </c>
      <c r="I9" s="144">
        <v>36</v>
      </c>
      <c r="J9" s="149">
        <v>261</v>
      </c>
    </row>
    <row r="10" spans="1:10" ht="12.75" customHeight="1">
      <c r="A10" s="17" t="s">
        <v>16</v>
      </c>
      <c r="B10" s="11">
        <v>68</v>
      </c>
      <c r="C10" s="144">
        <v>52</v>
      </c>
      <c r="D10" s="144">
        <v>116</v>
      </c>
      <c r="E10" s="144">
        <v>11</v>
      </c>
      <c r="F10" s="144">
        <v>15</v>
      </c>
      <c r="G10" s="144">
        <v>4</v>
      </c>
      <c r="H10" s="144">
        <v>3</v>
      </c>
      <c r="I10" s="144">
        <v>23</v>
      </c>
      <c r="J10" s="149">
        <v>224</v>
      </c>
    </row>
    <row r="11" spans="1:10">
      <c r="A11" s="17" t="s">
        <v>17</v>
      </c>
      <c r="B11" s="11">
        <v>74.75</v>
      </c>
      <c r="C11" s="144">
        <v>99</v>
      </c>
      <c r="D11" s="144">
        <v>113</v>
      </c>
      <c r="E11" s="144">
        <v>360</v>
      </c>
      <c r="F11" s="144">
        <v>98</v>
      </c>
      <c r="G11" s="144">
        <v>57</v>
      </c>
      <c r="H11" s="144">
        <v>6</v>
      </c>
      <c r="I11" s="144">
        <v>73</v>
      </c>
      <c r="J11" s="149">
        <v>806</v>
      </c>
    </row>
    <row r="12" spans="1:10">
      <c r="A12" s="17" t="s">
        <v>18</v>
      </c>
      <c r="B12" s="11">
        <v>77</v>
      </c>
      <c r="C12" s="144">
        <v>8</v>
      </c>
      <c r="D12" s="144">
        <v>15</v>
      </c>
      <c r="E12" s="144">
        <v>27</v>
      </c>
      <c r="F12" s="144">
        <v>12</v>
      </c>
      <c r="G12" s="144">
        <v>12</v>
      </c>
      <c r="H12" s="144">
        <v>1</v>
      </c>
      <c r="I12" s="144">
        <v>49</v>
      </c>
      <c r="J12" s="149">
        <v>124</v>
      </c>
    </row>
    <row r="13" spans="1:10">
      <c r="A13" s="17" t="s">
        <v>19</v>
      </c>
      <c r="B13" s="11">
        <v>81.819999999999993</v>
      </c>
      <c r="C13" s="144">
        <v>15</v>
      </c>
      <c r="D13" s="144">
        <v>8</v>
      </c>
      <c r="E13" s="144">
        <v>16</v>
      </c>
      <c r="F13" s="144">
        <v>5</v>
      </c>
      <c r="G13" s="144">
        <v>35</v>
      </c>
      <c r="H13" s="144">
        <v>47</v>
      </c>
      <c r="I13" s="144">
        <v>174</v>
      </c>
      <c r="J13" s="149">
        <v>300</v>
      </c>
    </row>
    <row r="14" spans="1:10" ht="13.5" thickBot="1">
      <c r="A14" s="19" t="s">
        <v>4</v>
      </c>
      <c r="B14" s="20"/>
      <c r="C14" s="147">
        <v>774</v>
      </c>
      <c r="D14" s="147">
        <v>1078</v>
      </c>
      <c r="E14" s="147">
        <v>856</v>
      </c>
      <c r="F14" s="147">
        <v>540</v>
      </c>
      <c r="G14" s="147">
        <v>710</v>
      </c>
      <c r="H14" s="147">
        <v>185</v>
      </c>
      <c r="I14" s="147">
        <v>1354</v>
      </c>
      <c r="J14" s="148">
        <v>5497</v>
      </c>
    </row>
  </sheetData>
  <mergeCells count="7">
    <mergeCell ref="A1:J1"/>
    <mergeCell ref="C2:E2"/>
    <mergeCell ref="F2:H2"/>
    <mergeCell ref="I2:I3"/>
    <mergeCell ref="J2:J3"/>
    <mergeCell ref="A2:A3"/>
    <mergeCell ref="B2:B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6"/>
  <sheetViews>
    <sheetView workbookViewId="0">
      <selection activeCell="A2" sqref="A2:A3"/>
    </sheetView>
  </sheetViews>
  <sheetFormatPr defaultColWidth="9.140625" defaultRowHeight="12.75"/>
  <cols>
    <col min="1" max="1" width="32.28515625" style="2" customWidth="1"/>
    <col min="2" max="2" width="10.42578125" style="3" customWidth="1"/>
    <col min="3" max="3" width="6.140625" style="1" customWidth="1"/>
    <col min="4" max="4" width="8.28515625" style="1" customWidth="1"/>
    <col min="5" max="5" width="7.42578125" style="1" bestFit="1" customWidth="1"/>
    <col min="6" max="6" width="6.42578125" style="1" bestFit="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c r="A1" s="1119" t="s">
        <v>2388</v>
      </c>
      <c r="B1" s="1120"/>
      <c r="C1" s="1120"/>
      <c r="D1" s="1120"/>
      <c r="E1" s="1120"/>
      <c r="F1" s="1120"/>
      <c r="G1" s="1120"/>
      <c r="H1" s="1120"/>
      <c r="I1" s="1120"/>
      <c r="J1" s="1120"/>
      <c r="K1" s="1122"/>
    </row>
    <row r="2" spans="1:11" s="5" customFormat="1" ht="38.25" customHeight="1">
      <c r="A2" s="1135" t="s">
        <v>10</v>
      </c>
      <c r="B2" s="1131" t="s">
        <v>9</v>
      </c>
      <c r="C2" s="1127" t="s">
        <v>54</v>
      </c>
      <c r="D2" s="1127"/>
      <c r="E2" s="1127"/>
      <c r="F2" s="1127" t="s">
        <v>55</v>
      </c>
      <c r="G2" s="1127"/>
      <c r="H2" s="1127"/>
      <c r="I2" s="1131" t="s">
        <v>56</v>
      </c>
      <c r="J2" s="1137" t="s">
        <v>4</v>
      </c>
      <c r="K2" s="1139" t="s">
        <v>57</v>
      </c>
    </row>
    <row r="3" spans="1:11" s="5" customFormat="1" ht="30.75" customHeight="1">
      <c r="A3" s="1136"/>
      <c r="B3" s="1132"/>
      <c r="C3" s="126" t="s">
        <v>58</v>
      </c>
      <c r="D3" s="126" t="s">
        <v>179</v>
      </c>
      <c r="E3" s="126" t="s">
        <v>180</v>
      </c>
      <c r="F3" s="126" t="s">
        <v>58</v>
      </c>
      <c r="G3" s="126" t="s">
        <v>179</v>
      </c>
      <c r="H3" s="126" t="s">
        <v>180</v>
      </c>
      <c r="I3" s="1132"/>
      <c r="J3" s="1138"/>
      <c r="K3" s="1140"/>
    </row>
    <row r="4" spans="1:11">
      <c r="A4" s="17" t="s">
        <v>5</v>
      </c>
      <c r="B4" s="10" t="s">
        <v>8</v>
      </c>
      <c r="C4" s="144">
        <v>4087</v>
      </c>
      <c r="D4" s="144">
        <v>1706</v>
      </c>
      <c r="E4" s="144">
        <v>454</v>
      </c>
      <c r="F4" s="144">
        <v>5794</v>
      </c>
      <c r="G4" s="144">
        <v>1017</v>
      </c>
      <c r="H4" s="144">
        <v>333</v>
      </c>
      <c r="I4" s="144">
        <v>4406</v>
      </c>
      <c r="J4" s="145">
        <v>17701</v>
      </c>
      <c r="K4" s="146">
        <v>1362</v>
      </c>
    </row>
    <row r="5" spans="1:11">
      <c r="A5" s="17" t="s">
        <v>11</v>
      </c>
      <c r="B5" s="11" t="s">
        <v>6</v>
      </c>
      <c r="C5" s="144">
        <v>1702</v>
      </c>
      <c r="D5" s="144">
        <v>956</v>
      </c>
      <c r="E5" s="144">
        <v>1144</v>
      </c>
      <c r="F5" s="144">
        <v>121</v>
      </c>
      <c r="G5" s="144">
        <v>258</v>
      </c>
      <c r="H5" s="144">
        <v>119</v>
      </c>
      <c r="I5" s="144">
        <v>4313</v>
      </c>
      <c r="J5" s="145">
        <v>8552</v>
      </c>
      <c r="K5" s="146">
        <v>137</v>
      </c>
    </row>
    <row r="6" spans="1:11">
      <c r="A6" s="17" t="s">
        <v>12</v>
      </c>
      <c r="B6" s="11">
        <v>41.43</v>
      </c>
      <c r="C6" s="144">
        <v>1908</v>
      </c>
      <c r="D6" s="144">
        <v>1117</v>
      </c>
      <c r="E6" s="144">
        <v>424</v>
      </c>
      <c r="F6" s="144">
        <v>87</v>
      </c>
      <c r="G6" s="144">
        <v>311</v>
      </c>
      <c r="H6" s="144">
        <v>213</v>
      </c>
      <c r="I6" s="144">
        <v>1022</v>
      </c>
      <c r="J6" s="145">
        <v>5082</v>
      </c>
      <c r="K6" s="146">
        <v>0</v>
      </c>
    </row>
    <row r="7" spans="1:11">
      <c r="A7" s="17" t="s">
        <v>13</v>
      </c>
      <c r="B7" s="11" t="s">
        <v>7</v>
      </c>
      <c r="C7" s="144">
        <v>3718</v>
      </c>
      <c r="D7" s="144">
        <v>1564</v>
      </c>
      <c r="E7" s="144">
        <v>527</v>
      </c>
      <c r="F7" s="144">
        <v>237</v>
      </c>
      <c r="G7" s="144">
        <v>1332</v>
      </c>
      <c r="H7" s="144">
        <v>426</v>
      </c>
      <c r="I7" s="144">
        <v>3467</v>
      </c>
      <c r="J7" s="145">
        <v>11271</v>
      </c>
      <c r="K7" s="146">
        <v>328</v>
      </c>
    </row>
    <row r="8" spans="1:11">
      <c r="A8" s="17" t="s">
        <v>14</v>
      </c>
      <c r="B8" s="11" t="s">
        <v>20</v>
      </c>
      <c r="C8" s="144">
        <v>1195</v>
      </c>
      <c r="D8" s="144">
        <v>2501</v>
      </c>
      <c r="E8" s="144">
        <v>1436</v>
      </c>
      <c r="F8" s="144">
        <v>2416</v>
      </c>
      <c r="G8" s="144">
        <v>5251</v>
      </c>
      <c r="H8" s="144">
        <v>2093</v>
      </c>
      <c r="I8" s="144">
        <v>17990</v>
      </c>
      <c r="J8" s="145">
        <v>32568</v>
      </c>
      <c r="K8" s="146">
        <v>381</v>
      </c>
    </row>
    <row r="9" spans="1:11">
      <c r="A9" s="17" t="s">
        <v>15</v>
      </c>
      <c r="B9" s="11">
        <v>62.65</v>
      </c>
      <c r="C9" s="144">
        <v>504</v>
      </c>
      <c r="D9" s="144">
        <v>1292</v>
      </c>
      <c r="E9" s="144">
        <v>1372</v>
      </c>
      <c r="F9" s="144">
        <v>260</v>
      </c>
      <c r="G9" s="144">
        <v>358</v>
      </c>
      <c r="H9" s="144">
        <v>308</v>
      </c>
      <c r="I9" s="144">
        <v>5788</v>
      </c>
      <c r="J9" s="145">
        <v>9723</v>
      </c>
      <c r="K9" s="146">
        <v>1213</v>
      </c>
    </row>
    <row r="10" spans="1:11" ht="12.75" customHeight="1">
      <c r="A10" s="17" t="s">
        <v>16</v>
      </c>
      <c r="B10" s="11">
        <v>68</v>
      </c>
      <c r="C10" s="144">
        <v>1422</v>
      </c>
      <c r="D10" s="144">
        <v>577</v>
      </c>
      <c r="E10" s="144">
        <v>284</v>
      </c>
      <c r="F10" s="144">
        <v>289</v>
      </c>
      <c r="G10" s="144">
        <v>73</v>
      </c>
      <c r="H10" s="144">
        <v>610</v>
      </c>
      <c r="I10" s="144">
        <v>870</v>
      </c>
      <c r="J10" s="145">
        <v>4125</v>
      </c>
      <c r="K10" s="146">
        <v>472</v>
      </c>
    </row>
    <row r="11" spans="1:11">
      <c r="A11" s="17" t="s">
        <v>17</v>
      </c>
      <c r="B11" s="11">
        <v>74.75</v>
      </c>
      <c r="C11" s="144">
        <v>2021</v>
      </c>
      <c r="D11" s="144">
        <v>2040</v>
      </c>
      <c r="E11" s="144">
        <v>7833</v>
      </c>
      <c r="F11" s="144">
        <v>1017</v>
      </c>
      <c r="G11" s="144">
        <v>1449</v>
      </c>
      <c r="H11" s="144">
        <v>208</v>
      </c>
      <c r="I11" s="144">
        <v>1418</v>
      </c>
      <c r="J11" s="145">
        <v>15889</v>
      </c>
      <c r="K11" s="146">
        <v>1599</v>
      </c>
    </row>
    <row r="12" spans="1:11">
      <c r="A12" s="17" t="s">
        <v>18</v>
      </c>
      <c r="B12" s="11">
        <v>77</v>
      </c>
      <c r="C12" s="144">
        <v>67</v>
      </c>
      <c r="D12" s="144">
        <v>109</v>
      </c>
      <c r="E12" s="144">
        <v>191</v>
      </c>
      <c r="F12" s="144">
        <v>80</v>
      </c>
      <c r="G12" s="144">
        <v>393</v>
      </c>
      <c r="H12" s="144">
        <v>31</v>
      </c>
      <c r="I12" s="144">
        <v>1526</v>
      </c>
      <c r="J12" s="145">
        <v>2393</v>
      </c>
      <c r="K12" s="146">
        <v>38</v>
      </c>
    </row>
    <row r="13" spans="1:11">
      <c r="A13" s="17" t="s">
        <v>19</v>
      </c>
      <c r="B13" s="11">
        <v>81.819999999999993</v>
      </c>
      <c r="C13" s="144">
        <v>211</v>
      </c>
      <c r="D13" s="144">
        <v>122</v>
      </c>
      <c r="E13" s="144">
        <v>237</v>
      </c>
      <c r="F13" s="144">
        <v>62</v>
      </c>
      <c r="G13" s="144">
        <v>380</v>
      </c>
      <c r="H13" s="144">
        <v>95</v>
      </c>
      <c r="I13" s="144">
        <v>8805</v>
      </c>
      <c r="J13" s="145">
        <v>9720</v>
      </c>
      <c r="K13" s="146">
        <v>84</v>
      </c>
    </row>
    <row r="14" spans="1:11" ht="13.5" thickBot="1">
      <c r="A14" s="19" t="s">
        <v>4</v>
      </c>
      <c r="B14" s="20"/>
      <c r="C14" s="147">
        <v>16712</v>
      </c>
      <c r="D14" s="147">
        <v>11145</v>
      </c>
      <c r="E14" s="147">
        <v>13650</v>
      </c>
      <c r="F14" s="147">
        <v>10276</v>
      </c>
      <c r="G14" s="147">
        <v>10543</v>
      </c>
      <c r="H14" s="147">
        <v>4223</v>
      </c>
      <c r="I14" s="147">
        <v>46404</v>
      </c>
      <c r="J14" s="147">
        <v>115418</v>
      </c>
      <c r="K14" s="148">
        <v>5439</v>
      </c>
    </row>
    <row r="16" spans="1:11">
      <c r="B16" s="4"/>
    </row>
  </sheetData>
  <mergeCells count="8">
    <mergeCell ref="A1:K1"/>
    <mergeCell ref="C2:E2"/>
    <mergeCell ref="F2:H2"/>
    <mergeCell ref="I2:I3"/>
    <mergeCell ref="J2:J3"/>
    <mergeCell ref="K2:K3"/>
    <mergeCell ref="A2:A3"/>
    <mergeCell ref="B2:B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workbookViewId="0">
      <selection sqref="A1:K1"/>
    </sheetView>
  </sheetViews>
  <sheetFormatPr defaultColWidth="9.140625" defaultRowHeight="12.75"/>
  <cols>
    <col min="1" max="1" width="31.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c r="A1" s="1141" t="s">
        <v>438</v>
      </c>
      <c r="B1" s="1142"/>
      <c r="C1" s="1142"/>
      <c r="D1" s="1142"/>
      <c r="E1" s="1142"/>
      <c r="F1" s="1142"/>
      <c r="G1" s="1142"/>
      <c r="H1" s="1142"/>
      <c r="I1" s="1142"/>
      <c r="J1" s="1142"/>
      <c r="K1" s="1143"/>
    </row>
    <row r="2" spans="1:11" s="5" customFormat="1" ht="38.25" customHeight="1">
      <c r="A2" s="1135" t="s">
        <v>10</v>
      </c>
      <c r="B2" s="1131" t="s">
        <v>9</v>
      </c>
      <c r="C2" s="1127" t="s">
        <v>0</v>
      </c>
      <c r="D2" s="1127"/>
      <c r="E2" s="1127" t="s">
        <v>2</v>
      </c>
      <c r="F2" s="1127"/>
      <c r="G2" s="1127" t="s">
        <v>1</v>
      </c>
      <c r="H2" s="1127"/>
      <c r="I2" s="1125" t="s">
        <v>3</v>
      </c>
      <c r="J2" s="1126"/>
      <c r="K2" s="1094" t="s">
        <v>4</v>
      </c>
    </row>
    <row r="3" spans="1:11" s="5" customFormat="1" ht="13.5" customHeight="1" thickBot="1">
      <c r="A3" s="1144"/>
      <c r="B3" s="1145"/>
      <c r="C3" s="31" t="s">
        <v>23</v>
      </c>
      <c r="D3" s="31" t="s">
        <v>24</v>
      </c>
      <c r="E3" s="31" t="s">
        <v>23</v>
      </c>
      <c r="F3" s="31" t="s">
        <v>24</v>
      </c>
      <c r="G3" s="31" t="s">
        <v>23</v>
      </c>
      <c r="H3" s="31" t="s">
        <v>24</v>
      </c>
      <c r="I3" s="81" t="s">
        <v>23</v>
      </c>
      <c r="J3" s="81" t="s">
        <v>24</v>
      </c>
      <c r="K3" s="25"/>
    </row>
    <row r="4" spans="1:11" ht="12.75" customHeight="1">
      <c r="A4" s="17" t="s">
        <v>5</v>
      </c>
      <c r="B4" s="10" t="s">
        <v>8</v>
      </c>
      <c r="C4" s="144">
        <v>15468</v>
      </c>
      <c r="D4" s="144">
        <v>1139</v>
      </c>
      <c r="E4" s="144">
        <v>0</v>
      </c>
      <c r="F4" s="144">
        <v>0</v>
      </c>
      <c r="G4" s="144">
        <v>6523</v>
      </c>
      <c r="H4" s="144">
        <v>402</v>
      </c>
      <c r="I4" s="225">
        <v>3259</v>
      </c>
      <c r="J4" s="226">
        <v>1676</v>
      </c>
      <c r="K4" s="149">
        <v>28467</v>
      </c>
    </row>
    <row r="5" spans="1:11" ht="12.75" customHeight="1">
      <c r="A5" s="17" t="s">
        <v>11</v>
      </c>
      <c r="B5" s="11" t="s">
        <v>6</v>
      </c>
      <c r="C5" s="144">
        <v>32900</v>
      </c>
      <c r="D5" s="144">
        <v>6884</v>
      </c>
      <c r="E5" s="144">
        <v>7</v>
      </c>
      <c r="F5" s="144">
        <v>0</v>
      </c>
      <c r="G5" s="144">
        <v>14380</v>
      </c>
      <c r="H5" s="144">
        <v>3796</v>
      </c>
      <c r="I5" s="225">
        <v>3075</v>
      </c>
      <c r="J5" s="226">
        <v>2855</v>
      </c>
      <c r="K5" s="149">
        <v>63897</v>
      </c>
    </row>
    <row r="6" spans="1:11">
      <c r="A6" s="17" t="s">
        <v>12</v>
      </c>
      <c r="B6" s="11">
        <v>41.43</v>
      </c>
      <c r="C6" s="144">
        <v>5953</v>
      </c>
      <c r="D6" s="144">
        <v>1851</v>
      </c>
      <c r="E6" s="144">
        <v>1355</v>
      </c>
      <c r="F6" s="144">
        <v>0</v>
      </c>
      <c r="G6" s="144">
        <v>2534</v>
      </c>
      <c r="H6" s="144">
        <v>901</v>
      </c>
      <c r="I6" s="225">
        <v>611</v>
      </c>
      <c r="J6" s="226">
        <v>238</v>
      </c>
      <c r="K6" s="149">
        <v>13443</v>
      </c>
    </row>
    <row r="7" spans="1:11">
      <c r="A7" s="17" t="s">
        <v>13</v>
      </c>
      <c r="B7" s="11" t="s">
        <v>7</v>
      </c>
      <c r="C7" s="144">
        <v>7194</v>
      </c>
      <c r="D7" s="144">
        <v>2359</v>
      </c>
      <c r="E7" s="144">
        <v>16318</v>
      </c>
      <c r="F7" s="144">
        <v>0</v>
      </c>
      <c r="G7" s="144">
        <v>927</v>
      </c>
      <c r="H7" s="144">
        <v>936</v>
      </c>
      <c r="I7" s="225">
        <v>1164</v>
      </c>
      <c r="J7" s="226">
        <v>1675</v>
      </c>
      <c r="K7" s="149">
        <v>30573</v>
      </c>
    </row>
    <row r="8" spans="1:11">
      <c r="A8" s="17" t="s">
        <v>14</v>
      </c>
      <c r="B8" s="11" t="s">
        <v>20</v>
      </c>
      <c r="C8" s="144">
        <v>17546</v>
      </c>
      <c r="D8" s="144">
        <v>3787</v>
      </c>
      <c r="E8" s="144">
        <v>111</v>
      </c>
      <c r="F8" s="144">
        <v>3</v>
      </c>
      <c r="G8" s="144">
        <v>7483</v>
      </c>
      <c r="H8" s="144">
        <v>1969</v>
      </c>
      <c r="I8" s="225">
        <v>2010</v>
      </c>
      <c r="J8" s="226">
        <v>1250</v>
      </c>
      <c r="K8" s="149">
        <v>34159</v>
      </c>
    </row>
    <row r="9" spans="1:11" ht="12.75" customHeight="1">
      <c r="A9" s="17" t="s">
        <v>15</v>
      </c>
      <c r="B9" s="11">
        <v>62.65</v>
      </c>
      <c r="C9" s="144">
        <v>24829</v>
      </c>
      <c r="D9" s="144">
        <v>5404</v>
      </c>
      <c r="E9" s="144">
        <v>12</v>
      </c>
      <c r="F9" s="144">
        <v>0</v>
      </c>
      <c r="G9" s="144">
        <v>12914</v>
      </c>
      <c r="H9" s="144">
        <v>4575</v>
      </c>
      <c r="I9" s="225">
        <v>766</v>
      </c>
      <c r="J9" s="226">
        <v>661</v>
      </c>
      <c r="K9" s="149">
        <v>49161</v>
      </c>
    </row>
    <row r="10" spans="1:11" ht="25.5">
      <c r="A10" s="17" t="s">
        <v>16</v>
      </c>
      <c r="B10" s="11">
        <v>68</v>
      </c>
      <c r="C10" s="144">
        <v>366</v>
      </c>
      <c r="D10" s="144">
        <v>645</v>
      </c>
      <c r="E10" s="144">
        <v>7944</v>
      </c>
      <c r="F10" s="144">
        <v>0</v>
      </c>
      <c r="G10" s="144">
        <v>84</v>
      </c>
      <c r="H10" s="144">
        <v>132</v>
      </c>
      <c r="I10" s="225">
        <v>210</v>
      </c>
      <c r="J10" s="226">
        <v>603</v>
      </c>
      <c r="K10" s="149">
        <v>9984</v>
      </c>
    </row>
    <row r="11" spans="1:11">
      <c r="A11" s="17" t="s">
        <v>17</v>
      </c>
      <c r="B11" s="11">
        <v>74.75</v>
      </c>
      <c r="C11" s="144">
        <v>13814</v>
      </c>
      <c r="D11" s="144">
        <v>7889</v>
      </c>
      <c r="E11" s="144">
        <v>2906</v>
      </c>
      <c r="F11" s="144">
        <v>1667</v>
      </c>
      <c r="G11" s="144">
        <v>5389</v>
      </c>
      <c r="H11" s="144">
        <v>3892</v>
      </c>
      <c r="I11" s="225">
        <v>615</v>
      </c>
      <c r="J11" s="226">
        <v>448</v>
      </c>
      <c r="K11" s="149">
        <v>36620</v>
      </c>
    </row>
    <row r="12" spans="1:11">
      <c r="A12" s="17" t="s">
        <v>18</v>
      </c>
      <c r="B12" s="11">
        <v>77</v>
      </c>
      <c r="C12" s="144">
        <v>1190</v>
      </c>
      <c r="D12" s="144">
        <v>262</v>
      </c>
      <c r="E12" s="144">
        <v>206</v>
      </c>
      <c r="F12" s="144">
        <v>11</v>
      </c>
      <c r="G12" s="144">
        <v>573</v>
      </c>
      <c r="H12" s="144">
        <v>233</v>
      </c>
      <c r="I12" s="225">
        <v>186</v>
      </c>
      <c r="J12" s="226">
        <v>150</v>
      </c>
      <c r="K12" s="149">
        <v>2811</v>
      </c>
    </row>
    <row r="13" spans="1:11" s="6" customFormat="1">
      <c r="A13" s="17" t="s">
        <v>19</v>
      </c>
      <c r="B13" s="11">
        <v>81.819999999999993</v>
      </c>
      <c r="C13" s="144">
        <v>4599</v>
      </c>
      <c r="D13" s="144">
        <v>529</v>
      </c>
      <c r="E13" s="144">
        <v>472</v>
      </c>
      <c r="F13" s="144">
        <v>0</v>
      </c>
      <c r="G13" s="144">
        <v>2378</v>
      </c>
      <c r="H13" s="144">
        <v>311</v>
      </c>
      <c r="I13" s="225">
        <v>474</v>
      </c>
      <c r="J13" s="226">
        <v>329</v>
      </c>
      <c r="K13" s="149">
        <v>9092</v>
      </c>
    </row>
    <row r="14" spans="1:11">
      <c r="A14" s="40" t="s">
        <v>110</v>
      </c>
      <c r="B14" s="98" t="s">
        <v>109</v>
      </c>
      <c r="C14" s="410">
        <v>123859</v>
      </c>
      <c r="D14" s="410">
        <v>30749</v>
      </c>
      <c r="E14" s="410">
        <v>29331</v>
      </c>
      <c r="F14" s="410">
        <v>1681</v>
      </c>
      <c r="G14" s="410">
        <v>53185</v>
      </c>
      <c r="H14" s="410">
        <v>17147</v>
      </c>
      <c r="I14" s="410">
        <v>12370</v>
      </c>
      <c r="J14" s="411">
        <v>9885</v>
      </c>
      <c r="K14" s="227">
        <v>278207</v>
      </c>
    </row>
    <row r="15" spans="1:11">
      <c r="A15" s="47" t="s">
        <v>518</v>
      </c>
      <c r="B15" s="99" t="s">
        <v>109</v>
      </c>
      <c r="C15" s="412">
        <v>66940</v>
      </c>
      <c r="D15" s="412">
        <v>18678</v>
      </c>
      <c r="E15" s="412">
        <v>18856</v>
      </c>
      <c r="F15" s="412">
        <v>1576</v>
      </c>
      <c r="G15" s="412">
        <v>29431</v>
      </c>
      <c r="H15" s="412">
        <v>10526</v>
      </c>
      <c r="I15" s="412">
        <v>5925</v>
      </c>
      <c r="J15" s="412">
        <v>4061</v>
      </c>
      <c r="K15" s="413">
        <v>155982</v>
      </c>
    </row>
    <row r="16" spans="1:11" ht="13.5" thickBot="1">
      <c r="A16" s="91" t="s">
        <v>519</v>
      </c>
      <c r="B16" s="100" t="s">
        <v>109</v>
      </c>
      <c r="C16" s="1096">
        <v>17003</v>
      </c>
      <c r="D16" s="1096">
        <v>1066</v>
      </c>
      <c r="E16" s="1096">
        <v>7490</v>
      </c>
      <c r="F16" s="1096">
        <v>10</v>
      </c>
      <c r="G16" s="1096">
        <v>8436</v>
      </c>
      <c r="H16" s="1096">
        <v>780</v>
      </c>
      <c r="I16" s="1096">
        <v>2600</v>
      </c>
      <c r="J16" s="1096">
        <v>1407</v>
      </c>
      <c r="K16" s="1097">
        <v>38792</v>
      </c>
    </row>
    <row r="17" spans="1:13">
      <c r="A17" s="140" t="s">
        <v>167</v>
      </c>
      <c r="B17" s="140"/>
      <c r="C17" s="140"/>
      <c r="D17" s="140"/>
      <c r="E17" s="140"/>
      <c r="F17" s="140"/>
      <c r="G17" s="140"/>
      <c r="H17" s="140"/>
      <c r="I17" s="140"/>
      <c r="J17" s="140"/>
      <c r="K17" s="140"/>
    </row>
    <row r="18" spans="1:13">
      <c r="A18" s="2" t="s">
        <v>520</v>
      </c>
    </row>
    <row r="19" spans="1:13">
      <c r="A19" s="2" t="s">
        <v>21</v>
      </c>
    </row>
    <row r="20" spans="1:13" ht="15">
      <c r="A20" s="4" t="s">
        <v>22</v>
      </c>
      <c r="B20"/>
      <c r="C20"/>
      <c r="D20"/>
      <c r="E20"/>
      <c r="F20"/>
      <c r="G20"/>
      <c r="H20"/>
      <c r="I20"/>
      <c r="J20"/>
      <c r="K20"/>
      <c r="L20"/>
      <c r="M20"/>
    </row>
  </sheetData>
  <mergeCells count="7">
    <mergeCell ref="I2:J2"/>
    <mergeCell ref="A1:K1"/>
    <mergeCell ref="C2:D2"/>
    <mergeCell ref="E2:F2"/>
    <mergeCell ref="G2:H2"/>
    <mergeCell ref="A2:A3"/>
    <mergeCell ref="B2:B3"/>
  </mergeCells>
  <pageMargins left="0.7" right="0.7"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32</vt:i4>
      </vt:variant>
      <vt:variant>
        <vt:lpstr>Pojmenované oblasti</vt:lpstr>
      </vt:variant>
      <vt:variant>
        <vt:i4>1</vt:i4>
      </vt:variant>
    </vt:vector>
  </HeadingPairs>
  <TitlesOfParts>
    <vt:vector size="33" baseType="lpstr">
      <vt:lpstr>Metodika</vt:lpstr>
      <vt:lpstr>2.1</vt:lpstr>
      <vt:lpstr>2.2</vt:lpstr>
      <vt:lpstr>2.3</vt:lpstr>
      <vt:lpstr>2.4</vt:lpstr>
      <vt:lpstr>2.5</vt:lpstr>
      <vt:lpstr>2.6</vt:lpstr>
      <vt:lpstr>2.7</vt:lpstr>
      <vt:lpstr>3.1</vt:lpstr>
      <vt:lpstr>3.2</vt:lpstr>
      <vt:lpstr>3.3</vt:lpstr>
      <vt:lpstr>3.4</vt:lpstr>
      <vt:lpstr>4.1</vt:lpstr>
      <vt:lpstr>5.1</vt:lpstr>
      <vt:lpstr>6.1</vt:lpstr>
      <vt:lpstr>6.2</vt:lpstr>
      <vt:lpstr>6.3</vt:lpstr>
      <vt:lpstr>6.4 po VŠ</vt:lpstr>
      <vt:lpstr>6.4 souhrn</vt:lpstr>
      <vt:lpstr>6.5</vt:lpstr>
      <vt:lpstr>6.6</vt:lpstr>
      <vt:lpstr>7.1</vt:lpstr>
      <vt:lpstr>7.2</vt:lpstr>
      <vt:lpstr>7.3</vt:lpstr>
      <vt:lpstr>8.1</vt:lpstr>
      <vt:lpstr>8.2</vt:lpstr>
      <vt:lpstr>8.3</vt:lpstr>
      <vt:lpstr>8.4</vt:lpstr>
      <vt:lpstr>12.1</vt:lpstr>
      <vt:lpstr>12.2</vt:lpstr>
      <vt:lpstr>12.3</vt:lpstr>
      <vt:lpstr>12.3 MU</vt:lpstr>
      <vt:lpstr>Metodika!Oblast_tisku</vt:lpstr>
    </vt:vector>
  </TitlesOfParts>
  <Company>Ministerstvo školství, mládeže a tělovýchovy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Dušan Hrstka</cp:lastModifiedBy>
  <cp:lastPrinted>2017-06-20T13:20:50Z</cp:lastPrinted>
  <dcterms:created xsi:type="dcterms:W3CDTF">2011-11-30T14:43:55Z</dcterms:created>
  <dcterms:modified xsi:type="dcterms:W3CDTF">2019-01-07T17:13:40Z</dcterms:modified>
</cp:coreProperties>
</file>