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0"/>
  <workbookPr codeName="ThisWorkbook"/>
  <mc:AlternateContent xmlns:mc="http://schemas.openxmlformats.org/markup-compatibility/2006">
    <mc:Choice Requires="x15">
      <x15ac:absPath xmlns:x15ac="http://schemas.microsoft.com/office/spreadsheetml/2010/11/ac" url="O:\Sekce_I\10_odbor\100_oddělení\Hošková\2021\materiály odboru\porady sekce\20431_2021_Kniha_2021\tabulky kniha 2021\"/>
    </mc:Choice>
  </mc:AlternateContent>
  <xr:revisionPtr revIDLastSave="0" documentId="13_ncr:1_{E61283E4-D77A-40FE-B4D7-C9F268F72851}" xr6:coauthVersionLast="36" xr6:coauthVersionMax="36" xr10:uidLastSave="{00000000-0000-0000-0000-000000000000}"/>
  <bookViews>
    <workbookView xWindow="630" yWindow="855" windowWidth="26955" windowHeight="8730" xr2:uid="{00000000-000D-0000-FFFF-FFFF00000000}"/>
  </bookViews>
  <sheets>
    <sheet name="C.I.1 1" sheetId="8" r:id="rId1"/>
    <sheet name="C.I.1 2" sheetId="2" r:id="rId2"/>
    <sheet name="C.I.1 3" sheetId="3" r:id="rId3"/>
    <sheet name="C.I.1 4" sheetId="4" r:id="rId4"/>
    <sheet name="C.I.1 5" sheetId="5" r:id="rId5"/>
    <sheet name="C.I.1 6" sheetId="6" r:id="rId6"/>
    <sheet name="zkratky VŠ" sheetId="7" r:id="rId7"/>
  </sheets>
  <externalReferences>
    <externalReference r:id="rId8"/>
    <externalReference r:id="rId9"/>
  </externalReferences>
  <definedNames>
    <definedName name="_xlnm.Print_Area" localSheetId="1">'C.I.1 2'!$A$1:$Q$71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3" i="6" l="1"/>
  <c r="O33" i="6" s="1"/>
  <c r="K32" i="6"/>
  <c r="O32" i="6" s="1"/>
  <c r="O31" i="6"/>
  <c r="Q31" i="6" s="1"/>
  <c r="Q30" i="6"/>
  <c r="P30" i="6"/>
  <c r="O30" i="6"/>
  <c r="O29" i="6"/>
  <c r="Q29" i="6" s="1"/>
  <c r="O28" i="6"/>
  <c r="Q28" i="6" s="1"/>
  <c r="Q27" i="6"/>
  <c r="P27" i="6"/>
  <c r="O27" i="6"/>
  <c r="O26" i="6"/>
  <c r="Q26" i="6" s="1"/>
  <c r="O25" i="6"/>
  <c r="P26" i="6" s="1"/>
  <c r="N25" i="6"/>
  <c r="M25" i="6"/>
  <c r="L25" i="6"/>
  <c r="K25" i="6"/>
  <c r="N24" i="6"/>
  <c r="O24" i="6" s="1"/>
  <c r="M24" i="6"/>
  <c r="L24" i="6"/>
  <c r="K24" i="6"/>
  <c r="N23" i="6"/>
  <c r="M23" i="6"/>
  <c r="O23" i="6" s="1"/>
  <c r="L23" i="6"/>
  <c r="K23" i="6"/>
  <c r="N22" i="6"/>
  <c r="M22" i="6"/>
  <c r="L22" i="6"/>
  <c r="K22" i="6"/>
  <c r="O22" i="6" s="1"/>
  <c r="N21" i="6"/>
  <c r="M21" i="6"/>
  <c r="L21" i="6"/>
  <c r="K21" i="6"/>
  <c r="O21" i="6" s="1"/>
  <c r="N20" i="6"/>
  <c r="M20" i="6"/>
  <c r="L20" i="6"/>
  <c r="K20" i="6"/>
  <c r="O20" i="6" s="1"/>
  <c r="N19" i="6"/>
  <c r="M19" i="6"/>
  <c r="L19" i="6"/>
  <c r="K19" i="6"/>
  <c r="O19" i="6" s="1"/>
  <c r="O18" i="6"/>
  <c r="N18" i="6"/>
  <c r="M18" i="6"/>
  <c r="L18" i="6"/>
  <c r="K18" i="6"/>
  <c r="O17" i="6"/>
  <c r="P18" i="6" s="1"/>
  <c r="N17" i="6"/>
  <c r="M17" i="6"/>
  <c r="L17" i="6"/>
  <c r="K17" i="6"/>
  <c r="N16" i="6"/>
  <c r="O16" i="6" s="1"/>
  <c r="M16" i="6"/>
  <c r="L16" i="6"/>
  <c r="K16" i="6"/>
  <c r="N15" i="6"/>
  <c r="M15" i="6"/>
  <c r="O15" i="6" s="1"/>
  <c r="L15" i="6"/>
  <c r="K15" i="6"/>
  <c r="N14" i="6"/>
  <c r="M14" i="6"/>
  <c r="L14" i="6"/>
  <c r="K14" i="6"/>
  <c r="O14" i="6" s="1"/>
  <c r="N13" i="6"/>
  <c r="M13" i="6"/>
  <c r="L13" i="6"/>
  <c r="K13" i="6"/>
  <c r="O13" i="6" s="1"/>
  <c r="N12" i="6"/>
  <c r="M12" i="6"/>
  <c r="L12" i="6"/>
  <c r="K12" i="6"/>
  <c r="O12" i="6" s="1"/>
  <c r="N11" i="6"/>
  <c r="M11" i="6"/>
  <c r="L11" i="6"/>
  <c r="K11" i="6"/>
  <c r="O11" i="6" s="1"/>
  <c r="N10" i="6"/>
  <c r="O10" i="6" s="1"/>
  <c r="M10" i="6"/>
  <c r="L10" i="6"/>
  <c r="K10" i="6"/>
  <c r="V8" i="5"/>
  <c r="U8" i="5"/>
  <c r="T8" i="5"/>
  <c r="S8" i="5"/>
  <c r="R8" i="5"/>
  <c r="Q8" i="5"/>
  <c r="P8" i="5"/>
  <c r="O8" i="5"/>
  <c r="N8" i="5"/>
  <c r="M8" i="5"/>
  <c r="L8" i="5"/>
  <c r="K8" i="5"/>
  <c r="J8" i="5"/>
  <c r="I8" i="5"/>
  <c r="H8" i="5"/>
  <c r="G8" i="5"/>
  <c r="F8" i="5"/>
  <c r="AA6" i="5"/>
  <c r="Z6" i="5"/>
  <c r="Y6" i="5"/>
  <c r="X6" i="5"/>
  <c r="W6" i="5"/>
  <c r="V6" i="5"/>
  <c r="U6" i="5"/>
  <c r="T6" i="5"/>
  <c r="S6" i="5"/>
  <c r="R6" i="5"/>
  <c r="Q6" i="5"/>
  <c r="P6" i="5"/>
  <c r="O6" i="5"/>
  <c r="N6" i="5"/>
  <c r="M6" i="5"/>
  <c r="L6" i="5"/>
  <c r="K6" i="5"/>
  <c r="J6" i="5"/>
  <c r="I6" i="5"/>
  <c r="H6" i="5"/>
  <c r="G6" i="5"/>
  <c r="F6" i="5"/>
  <c r="M44" i="4"/>
  <c r="E44" i="4"/>
  <c r="C44" i="4"/>
  <c r="G43" i="4"/>
  <c r="G42" i="4"/>
  <c r="N41" i="4"/>
  <c r="G41" i="4"/>
  <c r="N40" i="4"/>
  <c r="G40" i="4"/>
  <c r="N39" i="4"/>
  <c r="G39" i="4"/>
  <c r="N38" i="4"/>
  <c r="N44" i="4" s="1"/>
  <c r="G38" i="4"/>
  <c r="K37" i="4"/>
  <c r="G37" i="4"/>
  <c r="K36" i="4"/>
  <c r="G36" i="4"/>
  <c r="G35" i="4"/>
  <c r="K34" i="4"/>
  <c r="G34" i="4"/>
  <c r="G33" i="4"/>
  <c r="G32" i="4"/>
  <c r="K31" i="4"/>
  <c r="G31" i="4"/>
  <c r="K30" i="4"/>
  <c r="J30" i="4"/>
  <c r="G30" i="4"/>
  <c r="K29" i="4"/>
  <c r="J29" i="4"/>
  <c r="G29" i="4"/>
  <c r="K28" i="4"/>
  <c r="G28" i="4"/>
  <c r="K27" i="4"/>
  <c r="G27" i="4"/>
  <c r="K26" i="4"/>
  <c r="G26" i="4"/>
  <c r="K25" i="4"/>
  <c r="J25" i="4"/>
  <c r="G25" i="4"/>
  <c r="K24" i="4"/>
  <c r="J24" i="4"/>
  <c r="G24" i="4"/>
  <c r="G23" i="4"/>
  <c r="K22" i="4"/>
  <c r="J22" i="4"/>
  <c r="G22" i="4"/>
  <c r="K21" i="4"/>
  <c r="J21" i="4"/>
  <c r="G21" i="4"/>
  <c r="K20" i="4"/>
  <c r="J20" i="4"/>
  <c r="G20" i="4"/>
  <c r="K19" i="4"/>
  <c r="J19" i="4"/>
  <c r="G19" i="4"/>
  <c r="L44" i="4"/>
  <c r="K18" i="4"/>
  <c r="J18" i="4"/>
  <c r="I44" i="4"/>
  <c r="G18" i="4"/>
  <c r="C7" i="4"/>
  <c r="C6" i="4"/>
  <c r="C5" i="4"/>
  <c r="D39" i="4" s="1"/>
  <c r="F39" i="4" s="1"/>
  <c r="C4" i="4"/>
  <c r="L35" i="3"/>
  <c r="K35" i="3"/>
  <c r="J35" i="3"/>
  <c r="I35" i="3"/>
  <c r="H35" i="3"/>
  <c r="G35" i="3"/>
  <c r="F35" i="3"/>
  <c r="E35" i="3"/>
  <c r="D35" i="3"/>
  <c r="O65" i="2"/>
  <c r="O64" i="2"/>
  <c r="O60" i="2"/>
  <c r="L60" i="2"/>
  <c r="J54" i="2"/>
  <c r="L53" i="2"/>
  <c r="Q52" i="2"/>
  <c r="N52" i="2"/>
  <c r="Q51" i="2"/>
  <c r="Q50" i="2"/>
  <c r="N50" i="2"/>
  <c r="K50" i="2"/>
  <c r="J50" i="2"/>
  <c r="Q49" i="2"/>
  <c r="N49" i="2"/>
  <c r="K49" i="2"/>
  <c r="J49" i="2"/>
  <c r="Q48" i="2"/>
  <c r="N48" i="2"/>
  <c r="K48" i="2"/>
  <c r="J48" i="2"/>
  <c r="N47" i="2"/>
  <c r="K47" i="2"/>
  <c r="J47" i="2"/>
  <c r="Q44" i="2"/>
  <c r="N44" i="2"/>
  <c r="K44" i="2"/>
  <c r="J44" i="2"/>
  <c r="Q43" i="2"/>
  <c r="N43" i="2"/>
  <c r="K43" i="2"/>
  <c r="J43" i="2"/>
  <c r="O41" i="2"/>
  <c r="Q41" i="2" s="1"/>
  <c r="L41" i="2"/>
  <c r="N41" i="2" s="1"/>
  <c r="K41" i="2"/>
  <c r="I41" i="2"/>
  <c r="J41" i="2" s="1"/>
  <c r="H41" i="2"/>
  <c r="Q40" i="2"/>
  <c r="N40" i="2"/>
  <c r="K40" i="2"/>
  <c r="J40" i="2"/>
  <c r="Q39" i="2"/>
  <c r="N39" i="2"/>
  <c r="K39" i="2"/>
  <c r="J39" i="2"/>
  <c r="Q38" i="2"/>
  <c r="O38" i="2"/>
  <c r="O53" i="2" s="1"/>
  <c r="L38" i="2"/>
  <c r="I38" i="2"/>
  <c r="K38" i="2" s="1"/>
  <c r="H38" i="2"/>
  <c r="H53" i="2" s="1"/>
  <c r="O35" i="2"/>
  <c r="Q35" i="2" s="1"/>
  <c r="L35" i="2"/>
  <c r="N35" i="2" s="1"/>
  <c r="K35" i="2"/>
  <c r="I35" i="2"/>
  <c r="J35" i="2" s="1"/>
  <c r="H35" i="2"/>
  <c r="Q33" i="2"/>
  <c r="N33" i="2"/>
  <c r="K33" i="2"/>
  <c r="J33" i="2"/>
  <c r="Q32" i="2"/>
  <c r="N32" i="2"/>
  <c r="K32" i="2"/>
  <c r="J32" i="2"/>
  <c r="Q31" i="2"/>
  <c r="N31" i="2"/>
  <c r="K31" i="2"/>
  <c r="J31" i="2"/>
  <c r="O28" i="2"/>
  <c r="Q28" i="2" s="1"/>
  <c r="L28" i="2"/>
  <c r="N28" i="2" s="1"/>
  <c r="K28" i="2"/>
  <c r="I28" i="2"/>
  <c r="J28" i="2" s="1"/>
  <c r="H28" i="2"/>
  <c r="Q27" i="2"/>
  <c r="N27" i="2"/>
  <c r="K27" i="2"/>
  <c r="J27" i="2"/>
  <c r="Q26" i="2"/>
  <c r="N26" i="2"/>
  <c r="K26" i="2"/>
  <c r="J26" i="2"/>
  <c r="Q25" i="2"/>
  <c r="N25" i="2"/>
  <c r="K25" i="2"/>
  <c r="J25" i="2"/>
  <c r="Q24" i="2"/>
  <c r="N24" i="2"/>
  <c r="K24" i="2"/>
  <c r="J24" i="2"/>
  <c r="Q23" i="2"/>
  <c r="N23" i="2"/>
  <c r="K23" i="2"/>
  <c r="J23" i="2"/>
  <c r="Q22" i="2"/>
  <c r="N22" i="2"/>
  <c r="K22" i="2"/>
  <c r="J22" i="2"/>
  <c r="L19" i="2"/>
  <c r="L55" i="2" s="1"/>
  <c r="I19" i="2"/>
  <c r="H19" i="2"/>
  <c r="H55" i="2" s="1"/>
  <c r="Q18" i="2"/>
  <c r="Q17" i="2"/>
  <c r="N17" i="2"/>
  <c r="K17" i="2"/>
  <c r="J17" i="2"/>
  <c r="O16" i="2"/>
  <c r="O19" i="2" s="1"/>
  <c r="N16" i="2"/>
  <c r="K16" i="2"/>
  <c r="J16" i="2"/>
  <c r="P8" i="2"/>
  <c r="P7" i="2"/>
  <c r="P6" i="2"/>
  <c r="P5" i="2"/>
  <c r="H33" i="4" l="1"/>
  <c r="F7" i="4"/>
  <c r="H23" i="4"/>
  <c r="H40" i="4"/>
  <c r="H29" i="4"/>
  <c r="H19" i="4"/>
  <c r="I5" i="4"/>
  <c r="K44" i="4"/>
  <c r="D20" i="4"/>
  <c r="F20" i="4" s="1"/>
  <c r="H21" i="4"/>
  <c r="H32" i="4"/>
  <c r="H36" i="4"/>
  <c r="H25" i="4"/>
  <c r="I6" i="4"/>
  <c r="D19" i="4"/>
  <c r="F19" i="4" s="1"/>
  <c r="O19" i="4" s="1"/>
  <c r="H20" i="4"/>
  <c r="O20" i="4" s="1"/>
  <c r="H28" i="4"/>
  <c r="H34" i="4"/>
  <c r="H37" i="4"/>
  <c r="H30" i="4"/>
  <c r="H41" i="4"/>
  <c r="H38" i="4"/>
  <c r="D22" i="4"/>
  <c r="F22" i="4" s="1"/>
  <c r="H24" i="4"/>
  <c r="H26" i="4"/>
  <c r="D35" i="4"/>
  <c r="F35" i="4" s="1"/>
  <c r="H42" i="4"/>
  <c r="G44" i="4"/>
  <c r="F5" i="4"/>
  <c r="D21" i="4"/>
  <c r="F21" i="4" s="1"/>
  <c r="H31" i="4"/>
  <c r="H35" i="4"/>
  <c r="H39" i="4"/>
  <c r="O39" i="4" s="1"/>
  <c r="H43" i="4"/>
  <c r="J44" i="4"/>
  <c r="H22" i="4"/>
  <c r="Q12" i="6"/>
  <c r="P12" i="6"/>
  <c r="Q23" i="6"/>
  <c r="P23" i="6"/>
  <c r="P22" i="6"/>
  <c r="Q22" i="6"/>
  <c r="Q20" i="6"/>
  <c r="P20" i="6"/>
  <c r="P16" i="6"/>
  <c r="Q16" i="6"/>
  <c r="Q13" i="6"/>
  <c r="P13" i="6"/>
  <c r="P11" i="6"/>
  <c r="Q11" i="6"/>
  <c r="Q24" i="6"/>
  <c r="P24" i="6"/>
  <c r="P32" i="6"/>
  <c r="Q32" i="6"/>
  <c r="P14" i="6"/>
  <c r="Q14" i="6"/>
  <c r="Q15" i="6"/>
  <c r="P15" i="6"/>
  <c r="P19" i="6"/>
  <c r="Q19" i="6"/>
  <c r="Q21" i="6"/>
  <c r="P21" i="6"/>
  <c r="Q33" i="6"/>
  <c r="P33" i="6"/>
  <c r="P17" i="6"/>
  <c r="Q17" i="6"/>
  <c r="Q25" i="6"/>
  <c r="P29" i="6"/>
  <c r="Q18" i="6"/>
  <c r="P28" i="6"/>
  <c r="P25" i="6"/>
  <c r="P31" i="6"/>
  <c r="H18" i="4"/>
  <c r="D23" i="4"/>
  <c r="F23" i="4" s="1"/>
  <c r="O23" i="4" s="1"/>
  <c r="D31" i="4"/>
  <c r="F31" i="4" s="1"/>
  <c r="D34" i="4"/>
  <c r="F34" i="4" s="1"/>
  <c r="D38" i="4"/>
  <c r="F38" i="4" s="1"/>
  <c r="D42" i="4"/>
  <c r="F42" i="4" s="1"/>
  <c r="O42" i="4" s="1"/>
  <c r="F6" i="4"/>
  <c r="D29" i="4"/>
  <c r="F29" i="4" s="1"/>
  <c r="O29" i="4" s="1"/>
  <c r="D30" i="4"/>
  <c r="F30" i="4" s="1"/>
  <c r="O30" i="4" s="1"/>
  <c r="D28" i="4"/>
  <c r="F28" i="4" s="1"/>
  <c r="O28" i="4" s="1"/>
  <c r="D37" i="4"/>
  <c r="F37" i="4" s="1"/>
  <c r="O37" i="4" s="1"/>
  <c r="D41" i="4"/>
  <c r="F41" i="4" s="1"/>
  <c r="O41" i="4" s="1"/>
  <c r="D27" i="4"/>
  <c r="F27" i="4" s="1"/>
  <c r="D33" i="4"/>
  <c r="F33" i="4" s="1"/>
  <c r="O33" i="4" s="1"/>
  <c r="D36" i="4"/>
  <c r="F36" i="4" s="1"/>
  <c r="O36" i="4" s="1"/>
  <c r="D40" i="4"/>
  <c r="F40" i="4" s="1"/>
  <c r="O40" i="4" s="1"/>
  <c r="D18" i="4"/>
  <c r="D24" i="4"/>
  <c r="F24" i="4" s="1"/>
  <c r="D25" i="4"/>
  <c r="F25" i="4" s="1"/>
  <c r="D26" i="4"/>
  <c r="F26" i="4" s="1"/>
  <c r="O26" i="4" s="1"/>
  <c r="D43" i="4"/>
  <c r="F43" i="4" s="1"/>
  <c r="O43" i="4" s="1"/>
  <c r="H27" i="4"/>
  <c r="D32" i="4"/>
  <c r="F32" i="4" s="1"/>
  <c r="O32" i="4" s="1"/>
  <c r="Q53" i="2"/>
  <c r="I55" i="2"/>
  <c r="Q19" i="2"/>
  <c r="O63" i="2"/>
  <c r="O55" i="2"/>
  <c r="L54" i="2"/>
  <c r="M55" i="2"/>
  <c r="M19" i="2"/>
  <c r="J19" i="2"/>
  <c r="N38" i="2"/>
  <c r="M53" i="2"/>
  <c r="K19" i="2"/>
  <c r="M28" i="2"/>
  <c r="P38" i="2"/>
  <c r="N19" i="2"/>
  <c r="J38" i="2"/>
  <c r="I53" i="2"/>
  <c r="Q16" i="2"/>
  <c r="M35" i="2"/>
  <c r="M41" i="2"/>
  <c r="O25" i="4" l="1"/>
  <c r="O31" i="4"/>
  <c r="O35" i="4"/>
  <c r="O34" i="4"/>
  <c r="O21" i="4"/>
  <c r="O24" i="4"/>
  <c r="O27" i="4"/>
  <c r="O38" i="4"/>
  <c r="O22" i="4"/>
  <c r="F18" i="4"/>
  <c r="D44" i="4"/>
  <c r="H44" i="4"/>
  <c r="O54" i="2"/>
  <c r="Q55" i="2"/>
  <c r="K55" i="2"/>
  <c r="J55" i="2"/>
  <c r="M39" i="2"/>
  <c r="M32" i="2"/>
  <c r="M24" i="2"/>
  <c r="M51" i="2"/>
  <c r="M48" i="2"/>
  <c r="M43" i="2"/>
  <c r="M40" i="2"/>
  <c r="M33" i="2"/>
  <c r="M25" i="2"/>
  <c r="M49" i="2"/>
  <c r="M44" i="2"/>
  <c r="M26" i="2"/>
  <c r="M22" i="2"/>
  <c r="M38" i="2"/>
  <c r="M16" i="2"/>
  <c r="M52" i="2"/>
  <c r="M50" i="2"/>
  <c r="M47" i="2"/>
  <c r="M31" i="2"/>
  <c r="M27" i="2"/>
  <c r="M23" i="2"/>
  <c r="M17" i="2"/>
  <c r="K53" i="2"/>
  <c r="J53" i="2"/>
  <c r="N55" i="2"/>
  <c r="N53" i="2"/>
  <c r="F44" i="4" l="1"/>
  <c r="O18" i="4"/>
  <c r="O44" i="4" s="1"/>
  <c r="P48" i="2"/>
  <c r="P43" i="2"/>
  <c r="P40" i="2"/>
  <c r="P33" i="2"/>
  <c r="P25" i="2"/>
  <c r="P51" i="2"/>
  <c r="P49" i="2"/>
  <c r="P44" i="2"/>
  <c r="P26" i="2"/>
  <c r="P22" i="2"/>
  <c r="P18" i="2"/>
  <c r="P50" i="2"/>
  <c r="P31" i="2"/>
  <c r="P27" i="2"/>
  <c r="P23" i="2"/>
  <c r="P17" i="2"/>
  <c r="P52" i="2"/>
  <c r="P39" i="2"/>
  <c r="P32" i="2"/>
  <c r="P24" i="2"/>
  <c r="P41" i="2"/>
  <c r="P53" i="2"/>
  <c r="P19" i="2"/>
  <c r="P16" i="2"/>
  <c r="P35" i="2"/>
  <c r="P28" i="2"/>
  <c r="P55" i="2" l="1"/>
  <c r="F27" i="6"/>
  <c r="F25" i="6"/>
  <c r="F24" i="6"/>
  <c r="F23" i="6"/>
  <c r="F22" i="6"/>
  <c r="F21" i="6"/>
  <c r="F20" i="6"/>
  <c r="B19" i="6"/>
  <c r="F18" i="6"/>
  <c r="F17" i="6"/>
  <c r="F16" i="6"/>
  <c r="F15" i="6"/>
  <c r="F14" i="6"/>
  <c r="F13" i="6"/>
  <c r="F12" i="6"/>
  <c r="F11" i="6"/>
  <c r="F10" i="6"/>
  <c r="G21" i="6" l="1"/>
  <c r="G15" i="6"/>
  <c r="G23" i="6"/>
  <c r="H24" i="6"/>
  <c r="H11" i="6"/>
  <c r="H14" i="6"/>
  <c r="H18" i="6"/>
  <c r="G25" i="6"/>
  <c r="H22" i="6"/>
  <c r="H12" i="6"/>
  <c r="H16" i="6"/>
  <c r="G11" i="6"/>
  <c r="F19" i="6"/>
  <c r="H19" i="6" s="1"/>
  <c r="G13" i="6"/>
  <c r="G17" i="6"/>
  <c r="H27" i="6"/>
  <c r="G19" i="6"/>
  <c r="H20" i="6"/>
  <c r="H13" i="6"/>
  <c r="H15" i="6"/>
  <c r="H17" i="6"/>
  <c r="G12" i="6"/>
  <c r="G14" i="6"/>
  <c r="G16" i="6"/>
  <c r="G18" i="6"/>
  <c r="H21" i="6"/>
  <c r="H23" i="6"/>
  <c r="H25" i="6"/>
  <c r="G27" i="6"/>
  <c r="G20" i="6"/>
  <c r="G22" i="6"/>
  <c r="G24" i="6"/>
</calcChain>
</file>

<file path=xl/sharedStrings.xml><?xml version="1.0" encoding="utf-8"?>
<sst xmlns="http://schemas.openxmlformats.org/spreadsheetml/2006/main" count="369" uniqueCount="255">
  <si>
    <t>(Nezahrnuje dotace na programy reprodukce majetku)</t>
  </si>
  <si>
    <t>Položka</t>
  </si>
  <si>
    <t>meziroční změna</t>
  </si>
  <si>
    <t>Průměrný normativ</t>
  </si>
  <si>
    <t>x</t>
  </si>
  <si>
    <t>Základní normativ</t>
  </si>
  <si>
    <t>Výpočtové ubytovací stipendium (ročně)</t>
  </si>
  <si>
    <t xml:space="preserve">Normativ absolventa </t>
  </si>
  <si>
    <t>Výpočtová dotace na 1  jídlo</t>
  </si>
  <si>
    <t>Název ukazatele / položky</t>
  </si>
  <si>
    <t>Rozpočet 2018</t>
  </si>
  <si>
    <t>Rozpočtový okruh I, institucionální část rozpočtu</t>
  </si>
  <si>
    <t>P</t>
  </si>
  <si>
    <t>Celkem normativní část rozpočtu</t>
  </si>
  <si>
    <t>Rozpočtový okruh II, Sociální záležitosti studentů</t>
  </si>
  <si>
    <t>Ukazatel C - stipendia pro studenty doktorských stud. prog.</t>
  </si>
  <si>
    <t>D</t>
  </si>
  <si>
    <t>Ukazatel J - dotace na ubytování a stravování studentů</t>
  </si>
  <si>
    <t>Ukazatel S1 - příspěvek na sociální stipendia VVŠ</t>
  </si>
  <si>
    <t>Ukazatel U1- příspěvek na ubytovací stipendia VVŠ</t>
  </si>
  <si>
    <t>Celkem sociální záležitosti studentů</t>
  </si>
  <si>
    <t>Rozpočtový okruh III, Rozvoj vysokých škol</t>
  </si>
  <si>
    <t xml:space="preserve">Ukazatel I - rozvojové programy </t>
  </si>
  <si>
    <t>v tom</t>
  </si>
  <si>
    <t>Institucionální plány (dříve decentralizované)</t>
  </si>
  <si>
    <t>Centralizované rozvojové projekty</t>
  </si>
  <si>
    <t>Celkem rozvoj vysokých škol</t>
  </si>
  <si>
    <t>Rozpočtový okruh IV, Mezinárodní spolupráce a ostatní</t>
  </si>
  <si>
    <t>Ukazatel D - mezinárodní spolupráce</t>
  </si>
  <si>
    <t>CEEPUS</t>
  </si>
  <si>
    <t>Podpora mezinárodní spolupráce</t>
  </si>
  <si>
    <t>Ukazatel F - Fond vzdělávací politiky</t>
  </si>
  <si>
    <t>V tom:</t>
  </si>
  <si>
    <t>Systémová podpora VŠ</t>
  </si>
  <si>
    <t>Studium studentů se specifickými potřebami</t>
  </si>
  <si>
    <t>Univerzita třetího věku (U3V)</t>
  </si>
  <si>
    <t>Podpora umělecké tvůrčí činnosti</t>
  </si>
  <si>
    <t>Podpora VŠ - pozměňovací návrh PS</t>
  </si>
  <si>
    <t>další</t>
  </si>
  <si>
    <t>Celkem Mezinárodní spolupráce a ostatní</t>
  </si>
  <si>
    <t>Ukazatel rozpočtu VŠ (zák. o státním rozpočtu)</t>
  </si>
  <si>
    <t>V některých ukazatelích může být poskytnut příspěvek nebo dotace v závislosti na účelu, na který se poskytuje.</t>
  </si>
  <si>
    <t>Kód VŠ</t>
  </si>
  <si>
    <t>Název VŠ</t>
  </si>
  <si>
    <t>Ukazatel C</t>
  </si>
  <si>
    <t>Ukazatel J</t>
  </si>
  <si>
    <t>Ukazatel U (VVŠ)</t>
  </si>
  <si>
    <t>Ukazatel F (SSP)</t>
  </si>
  <si>
    <t>Ukazatel F (U3V)</t>
  </si>
  <si>
    <t>Ukazatel D</t>
  </si>
  <si>
    <t>Ukazatel I (IRP) (1)</t>
  </si>
  <si>
    <t xml:space="preserve">Univerzita Karlova </t>
  </si>
  <si>
    <t>Jihočeská univerzita v Českých Budějovicích</t>
  </si>
  <si>
    <t>Univerzita J. E. Purkyně v Ústí nad Labem</t>
  </si>
  <si>
    <t>Masarykova univerzita</t>
  </si>
  <si>
    <t>Univerzita Palackého v Olomouci</t>
  </si>
  <si>
    <t>Veterinární a farmaceutická univerzita Brno</t>
  </si>
  <si>
    <t xml:space="preserve">Ostravská univerzita </t>
  </si>
  <si>
    <t>Univerzita Hradec Králové</t>
  </si>
  <si>
    <t>Slezská univerzita v Opavě</t>
  </si>
  <si>
    <t>České vysoké učení technické v Praze</t>
  </si>
  <si>
    <t>Vysoká škola chem.-technologická v Praze</t>
  </si>
  <si>
    <t>Západočeská univerzita v Plzni</t>
  </si>
  <si>
    <t>Technická univerzita v Liberci</t>
  </si>
  <si>
    <t>Univerzita Pardubice</t>
  </si>
  <si>
    <t>Vysoké učení technické v Brně</t>
  </si>
  <si>
    <t>Vysoká škola báňská - TU Ostrava</t>
  </si>
  <si>
    <t>Univerzita Tomáše Bati ve Zlíně</t>
  </si>
  <si>
    <t>Vysoká škola ekonomická v Praze</t>
  </si>
  <si>
    <t>Česká zemědělská univerzita v Praze</t>
  </si>
  <si>
    <t>Mendelova univerzita v Brně</t>
  </si>
  <si>
    <t>Akademie múzických umění v Praze</t>
  </si>
  <si>
    <t>Akademie výtvarných umění v Praze</t>
  </si>
  <si>
    <t>Vysoká škola uměleckoprůmyslová v Praze</t>
  </si>
  <si>
    <t>Janáčkova akademie múz umění v Brně</t>
  </si>
  <si>
    <t>Vysoká škola polytechnická Jihlava</t>
  </si>
  <si>
    <t>Vysoká škola techn. a ekonomická v Č. B.</t>
  </si>
  <si>
    <t xml:space="preserve">     Celkem</t>
  </si>
  <si>
    <t>*) Finanční prostředky kráceny uplatněním čl. 10 odst. 7 Pravidel</t>
  </si>
  <si>
    <t>Celkem</t>
  </si>
  <si>
    <t>Vysoká škola technická a ekonomická v Českých Budějovicích</t>
  </si>
  <si>
    <t>Janáčkova akademie múzických umění v Brně</t>
  </si>
  <si>
    <t>Vysoká škola báňská - Technická univerzita Ostrava</t>
  </si>
  <si>
    <t>Vysoká škola chemicko-technologická v Praze</t>
  </si>
  <si>
    <t>Ostravská univerzita</t>
  </si>
  <si>
    <t>Univerzita Jana Evangelisty Purkyně v Ústí nad Labem</t>
  </si>
  <si>
    <t>Univerzita Karlova</t>
  </si>
  <si>
    <t>Podíl v %</t>
  </si>
  <si>
    <t>Částka po krácení</t>
  </si>
  <si>
    <t>Krácení finančních prostředků *)</t>
  </si>
  <si>
    <t>Částka</t>
  </si>
  <si>
    <t>RO I celkem</t>
  </si>
  <si>
    <t>Název VVŠ</t>
  </si>
  <si>
    <t>Kód VVŠ</t>
  </si>
  <si>
    <t>Podíl na RO I</t>
  </si>
  <si>
    <t>Kč</t>
  </si>
  <si>
    <t>částka vyčleněná na RO I</t>
  </si>
  <si>
    <t>vč. krácení dle čl. 10 odst. 7 Pravidel</t>
  </si>
  <si>
    <t>K roku financování (data jsou spočtena vždy k 31.10. předchozího roku)</t>
  </si>
  <si>
    <t xml:space="preserve">2004 bez propado- vosti </t>
  </si>
  <si>
    <t>2009</t>
  </si>
  <si>
    <t>2010</t>
  </si>
  <si>
    <t>Fyzický počet studentů veřejných VŠ + soukromých VŠ  *)</t>
  </si>
  <si>
    <t>Meziroční změna v procentech</t>
  </si>
  <si>
    <t>Meziroční nárůst financovaného počtu studentů v procentech</t>
  </si>
  <si>
    <t>*)</t>
  </si>
  <si>
    <t xml:space="preserve">Ve výstupu ze SIMS je student, studující souběžně více studií ve stejném typu studijního programu, zahrnut pouze jednou, pokud však studuje ve více studiích ve více typech studijních programů, </t>
  </si>
  <si>
    <t xml:space="preserve">může být zahrnut víckrát (max 3x). </t>
  </si>
  <si>
    <t xml:space="preserve">**)  </t>
  </si>
  <si>
    <t>V r. 2004 byla upravena definice "propadovosti". Tím se zvýšil počet přepočtených ("financovaných") studentů cca o 4784.</t>
  </si>
  <si>
    <t xml:space="preserve">Je započteno každé studium, které vyhovuje kritériím pro započtení podle Pravidel pro poskytování dotací (resp. příspěvků a dotací) vysokým školám. </t>
  </si>
  <si>
    <t>V této tabulce jsou uvedeny počty přepočtených studentů, kteří byli zahrnuti do výpočtu příspěvku podle ukazatele A.</t>
  </si>
  <si>
    <t xml:space="preserve">Údaj o počtu financovaných studentů pro rok 2016 není vzhledem ke schválenému postupu pro rozpis finančních prostředků v rozpočtovém okruhu I počtem skutečně zahrnutým do financování, </t>
  </si>
  <si>
    <t>jedná se o výsledek modelového propočtu.</t>
  </si>
  <si>
    <t>Přehled rozpočtovaných prostředků pro vysoké školy v období let 2000-2015 z kapitoly 333 - MŠMT</t>
  </si>
  <si>
    <t>Schválený rozpočet</t>
  </si>
  <si>
    <r>
      <t xml:space="preserve">Poznámka: </t>
    </r>
    <r>
      <rPr>
        <sz val="10"/>
        <rFont val="Arial CE"/>
        <charset val="238"/>
      </rPr>
      <t>údaje v tabulce za roky 2000 až 2004 jsou převzaty z rozpočtu i závěrečného účtu kapitoly 333-MŠMT, údaje let 2005 až 2014 jsou převzaty z rozpočtu kapitoly 333-MŠMT. Tabulka nezahrnuje prostředky operačních programů EU (OP VK, OP VaVpI).</t>
    </r>
  </si>
  <si>
    <t>Rok</t>
  </si>
  <si>
    <t>Prostředky z kapitoly 333-MŠMT, rozpočtované pro vysoké školy (tis. Kč)</t>
  </si>
  <si>
    <t>Prostředky z kapitoly 333-MŠMT, rozpočtované pro vysoké školy</t>
  </si>
  <si>
    <t>Prostředky NIV i INV na vzdělávací činnost bez programů reprodukce majetku</t>
  </si>
  <si>
    <t>Prostředky na ubytování a stravování studentů</t>
  </si>
  <si>
    <t>Programové financování INV i NIV</t>
  </si>
  <si>
    <t>Výzkum a vývoj, specific. VŠ výzkum</t>
  </si>
  <si>
    <t>Celkem kapitola 333-MŠMT</t>
  </si>
  <si>
    <t xml:space="preserve">Meziroční nárůst kap. 333-MŠMT </t>
  </si>
  <si>
    <t>Meziroční nárůst v %</t>
  </si>
  <si>
    <t>2010 *)</t>
  </si>
  <si>
    <t>2015**)</t>
  </si>
  <si>
    <t>2016**)</t>
  </si>
  <si>
    <t>2016***)</t>
  </si>
  <si>
    <t>*) Rozpočet po zvýšení o 800 mil. Kč podle usnesení vlády č. 54 ze dne 16. 1. 2010</t>
  </si>
  <si>
    <t>prostředků přidělených na základě PV 36/2014 (400 000 tis. Kč)</t>
  </si>
  <si>
    <t>***) Údaj ve sloupci "Prostředky NIV i INV na vzdělávací činnost bez programů reprodukce majetku" je pro správnou vypovídací schopnost navýšen o 500 000 tis. Kč, které byly školám poskytnuty v závěru roku 2015 za účelem posílení zdrojů v roce 2016 (v údajích za rok 2015 nejsou zahrnuty).</t>
  </si>
  <si>
    <t xml:space="preserve"> </t>
  </si>
  <si>
    <t>Kódy, zkratky a plné názvy veřejných vysokých škol</t>
  </si>
  <si>
    <t>použité v rozpisu rozpočtu vysokých škol</t>
  </si>
  <si>
    <t>Kód</t>
  </si>
  <si>
    <t>Zkratka</t>
  </si>
  <si>
    <t>Plný název veřejné vysoké školy</t>
  </si>
  <si>
    <t xml:space="preserve">UK </t>
  </si>
  <si>
    <t>JU</t>
  </si>
  <si>
    <t xml:space="preserve">UJEP </t>
  </si>
  <si>
    <t>MU</t>
  </si>
  <si>
    <t>UP</t>
  </si>
  <si>
    <t>VFU Brno</t>
  </si>
  <si>
    <t>OU</t>
  </si>
  <si>
    <t>UHK</t>
  </si>
  <si>
    <t>SU</t>
  </si>
  <si>
    <t>ČVUT</t>
  </si>
  <si>
    <t>VŠCHT Praha</t>
  </si>
  <si>
    <t>ZČU</t>
  </si>
  <si>
    <t>TUL</t>
  </si>
  <si>
    <t>UPa</t>
  </si>
  <si>
    <t>VUT v Brně</t>
  </si>
  <si>
    <t>VŠB-TUO</t>
  </si>
  <si>
    <t>UTB ve Zlíně</t>
  </si>
  <si>
    <t>VŠE</t>
  </si>
  <si>
    <t>ČZU v Praze</t>
  </si>
  <si>
    <t>MENDELU</t>
  </si>
  <si>
    <t>AMU v Praze</t>
  </si>
  <si>
    <t>AVU v Praze</t>
  </si>
  <si>
    <t>JAMU</t>
  </si>
  <si>
    <t>VŠTE</t>
  </si>
  <si>
    <t>(údaje v Kč mimo počtu zaměstnanců)</t>
  </si>
  <si>
    <t>Kapitola 333 - MŠMT</t>
  </si>
  <si>
    <t>1.</t>
  </si>
  <si>
    <t>S O U H R N N É    U K A Z A T E L E</t>
  </si>
  <si>
    <t xml:space="preserve">  Výdaje celkem</t>
  </si>
  <si>
    <t>SPECIFICKÉ UKAZATELE -  VÝDAJE CELKEM</t>
  </si>
  <si>
    <t xml:space="preserve">      v tom: vysoké školy</t>
  </si>
  <si>
    <t xml:space="preserve">                           - vysoké školy příspěvek</t>
  </si>
  <si>
    <t>PRŮŘEZOVÉ UKAZATELE</t>
  </si>
  <si>
    <t xml:space="preserve">    Ostatní běžné výdaje mimo ost.běžné výdaje OSS a PO</t>
  </si>
  <si>
    <t>Výdaje vedené v informačním systému programového financování EDS/SMVS celkem</t>
  </si>
  <si>
    <t>údaje v Kč</t>
  </si>
  <si>
    <t>Výpočt. stip. v doktor. studiu (ročně)</t>
  </si>
  <si>
    <t>Rozpočet 2019</t>
  </si>
  <si>
    <t>Ukazatel P - společenské priority</t>
  </si>
  <si>
    <t>Program digitalizace</t>
  </si>
  <si>
    <t>Příspěvek celkem</t>
  </si>
  <si>
    <t>Dotace celkem</t>
  </si>
  <si>
    <t xml:space="preserve">     v tom ukazatel A - fixní část</t>
  </si>
  <si>
    <t>Podíl na A + K</t>
  </si>
  <si>
    <t xml:space="preserve">     v tom ukazatel K - výkonová část </t>
  </si>
  <si>
    <t xml:space="preserve">                 v tom lékařské fakulty</t>
  </si>
  <si>
    <t xml:space="preserve">                 v tom pedagogické fakulty</t>
  </si>
  <si>
    <t>Ukazatel A - fixní část</t>
  </si>
  <si>
    <t>Ukazatel K - výkonová část</t>
  </si>
  <si>
    <t>Kompenzace UVVŠ **)</t>
  </si>
  <si>
    <t>Lékařské fakulty</t>
  </si>
  <si>
    <t>Pedagogické fakulty</t>
  </si>
  <si>
    <t>Přepočtený ("financovaný") počet studentů VVŠ podle definice ukazatele A **)  ***)</t>
  </si>
  <si>
    <t xml:space="preserve">***)  </t>
  </si>
  <si>
    <t xml:space="preserve">Údaj o počtu financovaných studentů od roku 2017 nelze vzhledem ke změně metodiky výpočtu stanovit. </t>
  </si>
  <si>
    <t>posílení VŠ v rámci SDV</t>
  </si>
  <si>
    <r>
      <t>Sociální stipendium (měsíčně)</t>
    </r>
    <r>
      <rPr>
        <b/>
        <vertAlign val="superscript"/>
        <sz val="11"/>
        <rFont val="Arial"/>
        <family val="2"/>
        <charset val="238"/>
      </rPr>
      <t xml:space="preserve"> 2*)</t>
    </r>
  </si>
  <si>
    <r>
      <t xml:space="preserve">Příspěvek </t>
    </r>
    <r>
      <rPr>
        <b/>
        <vertAlign val="superscript"/>
        <sz val="11"/>
        <rFont val="Arial"/>
        <family val="2"/>
        <charset val="238"/>
      </rPr>
      <t>1*</t>
    </r>
    <r>
      <rPr>
        <b/>
        <sz val="11"/>
        <rFont val="Arial"/>
        <family val="2"/>
        <charset val="238"/>
      </rPr>
      <t>)</t>
    </r>
  </si>
  <si>
    <r>
      <t xml:space="preserve">Dotace </t>
    </r>
    <r>
      <rPr>
        <b/>
        <vertAlign val="superscript"/>
        <sz val="11"/>
        <rFont val="Arial"/>
        <family val="2"/>
        <charset val="238"/>
      </rPr>
      <t>1*)</t>
    </r>
  </si>
  <si>
    <t>Rozpočet 2020</t>
  </si>
  <si>
    <t>Ukazatel S2 - dotace na sociální stipendia SVŠ</t>
  </si>
  <si>
    <t>Ukazatel U2 - dotace na ubytovací stipendia SVŠ</t>
  </si>
  <si>
    <r>
      <t xml:space="preserve">Podpora pedagogických fakult/pedagogických studijních programů </t>
    </r>
    <r>
      <rPr>
        <i/>
        <vertAlign val="superscript"/>
        <sz val="11"/>
        <rFont val="Arial"/>
        <family val="2"/>
        <charset val="238"/>
      </rPr>
      <t>3*)</t>
    </r>
  </si>
  <si>
    <t>Soukromé VŠ</t>
  </si>
  <si>
    <t>Univerzita obrany</t>
  </si>
  <si>
    <t>Fond umělecké činnosti (FUČ)</t>
  </si>
  <si>
    <t>Rezerva na navýš. RO I dle čl. 14 odst. 3 Pravidel pro rok 2020</t>
  </si>
  <si>
    <t>Celkem příspěvek + dotace</t>
  </si>
  <si>
    <t>Výdaje na EDS/SMVS (sekce I)</t>
  </si>
  <si>
    <t>Výdaje na činnost VŠ</t>
  </si>
  <si>
    <t>Bude upřesněno v průběhu roku podle povahy schválených výdajů ukazatele F</t>
  </si>
  <si>
    <t xml:space="preserve">1*) </t>
  </si>
  <si>
    <t xml:space="preserve">2*) </t>
  </si>
  <si>
    <t>Vychází z výše minimální mzdy od 1. 1. 2020</t>
  </si>
  <si>
    <t xml:space="preserve">3*) </t>
  </si>
  <si>
    <t>Podpora pedagogický fakult ve výši 115 000 000 Kč poskytována od roku 2019 skrze ukazatel P. Podpora pedagogických studijních programů ve výši 85 000 000 Kč poskytována od roku 2020 skrze ukazatel P. Podpora ve výši 30 000 000 Kč je směřována na pedagogické studijní programy s deficitními aprobacemi (matematika, fyzika, chemie, biologie a informatika).</t>
  </si>
  <si>
    <t>Fond umělecké činnosti</t>
  </si>
  <si>
    <t>konsorcia Evropských univerzit</t>
  </si>
  <si>
    <t>Do rozpočtového okruhu I je kromě ukazatelů A, K a P zahrnuta také kompenzace pro umělecké veřejné vysoké školy dle čl. 14 odst. 3 Pravidel.</t>
  </si>
  <si>
    <t xml:space="preserve">     v tom ukazatel P - společenské priority</t>
  </si>
  <si>
    <t xml:space="preserve">                 v tom učitelské SP</t>
  </si>
  <si>
    <t xml:space="preserve">                 v tom ekonomická knihovna CIKS</t>
  </si>
  <si>
    <t>Specifický přístup k UVVŠ dle čl. 14 odst. 3</t>
  </si>
  <si>
    <t>SP přípravující budoucí ped. pracovníky</t>
  </si>
  <si>
    <t>Ekonomická knihovna VŠE</t>
  </si>
  <si>
    <r>
      <t xml:space="preserve">Poznámka: </t>
    </r>
    <r>
      <rPr>
        <sz val="10"/>
        <rFont val="Arial CE"/>
        <charset val="238"/>
      </rPr>
      <t>údaje v tabulce za roky 2000 až 2004 jsou převzaty z rozpočtu i závěrečného účtu kapitoly 333-MŠMT, údaje let 2005 až 2020 jsou převzaty z rozpočtu kapitoly 333-MŠMT. Tabulka nezahrnuje prostředky operačních programů EU (OP VK, OP VaVpI).</t>
    </r>
  </si>
  <si>
    <t xml:space="preserve">**) Rozpočet s včetně částek, o něž byl rozpočet pro projednání v poradě vedení doplněn (110 700 tis. Kč převodem rezervy OP VK provedeným v r. 2015,                                                                                         189 300 tis. Kč přesunem v rámci rozpočtu MŠMT a 28 000 tis. Kč navýšením ukazatele na zajištění mimořádného přijímacího řízení na pedagogických fakultách. </t>
  </si>
  <si>
    <t>UMPRUM</t>
  </si>
  <si>
    <t>VŠPJ</t>
  </si>
  <si>
    <t>Rozpočet vysokých škol na rok 2021</t>
  </si>
  <si>
    <t xml:space="preserve">                           - vysoké školy dotace (vč. EDS/SMVS)</t>
  </si>
  <si>
    <t>Bilance zdrojů pro rozdělení příspěvku a dotací vysokým školám v roce 2021</t>
  </si>
  <si>
    <r>
      <t xml:space="preserve">% podíl z celku </t>
    </r>
    <r>
      <rPr>
        <i/>
        <sz val="11"/>
        <color indexed="23"/>
        <rFont val="Arial"/>
        <family val="2"/>
        <charset val="238"/>
      </rPr>
      <t>(sl. 3)</t>
    </r>
  </si>
  <si>
    <r>
      <t xml:space="preserve">Meziroční vývoj 
</t>
    </r>
    <r>
      <rPr>
        <i/>
        <sz val="11"/>
        <color indexed="23"/>
        <rFont val="Arial"/>
        <family val="2"/>
        <charset val="238"/>
      </rPr>
      <t>(sl. 3 vs 2)</t>
    </r>
  </si>
  <si>
    <r>
      <t xml:space="preserve">% podíl z celku </t>
    </r>
    <r>
      <rPr>
        <i/>
        <sz val="11"/>
        <color indexed="23"/>
        <rFont val="Arial"/>
        <family val="2"/>
        <charset val="238"/>
      </rPr>
      <t>(sl. 6)</t>
    </r>
  </si>
  <si>
    <r>
      <t xml:space="preserve">Meziroční vývoj 
</t>
    </r>
    <r>
      <rPr>
        <i/>
        <sz val="11"/>
        <color indexed="23"/>
        <rFont val="Arial"/>
        <family val="2"/>
        <charset val="238"/>
      </rPr>
      <t>(sl. 6 vs 3)</t>
    </r>
  </si>
  <si>
    <t>Rozpočet 2021</t>
  </si>
  <si>
    <r>
      <t xml:space="preserve">% podíl z celku </t>
    </r>
    <r>
      <rPr>
        <i/>
        <sz val="11"/>
        <color indexed="23"/>
        <rFont val="Arial"/>
        <family val="2"/>
        <charset val="238"/>
      </rPr>
      <t>(sl. 9)</t>
    </r>
  </si>
  <si>
    <r>
      <t xml:space="preserve">Meziroční vývoj 
</t>
    </r>
    <r>
      <rPr>
        <i/>
        <sz val="11"/>
        <color indexed="23"/>
        <rFont val="Arial"/>
        <family val="2"/>
        <charset val="238"/>
      </rPr>
      <t>(sl. 9 vs 6)</t>
    </r>
  </si>
  <si>
    <t>Výdaje na mezinárodní spolupráci (sekce IV)</t>
  </si>
  <si>
    <t>Členění rozpisu rozpočtu (vč. výdajů na EDS/SMVS a výdajů na mezinárodní spolupráci) z pohledu struktury výdajů státní pokladny</t>
  </si>
  <si>
    <t>Vychází z výše minimální mzdy od roku 1. 1. 2021</t>
  </si>
  <si>
    <t>Podpora pedagogický fakult ve výši 115 000 000 Kč poskytována od roku 2019 skrze ukazatel P. Podpora pedagogických studijních programů ve výši 85 000 000 Kč poskytována od roku 2020 skrze ukazatel P. Podpora ve výši 30 000 000 Kč směřovaná na pedagogické studijní programy s deficitními aprobacemi (matematika, fyzika, chemie, biologie a informatika) poskytována od roku 2021 skrze ukazatel P.</t>
  </si>
  <si>
    <t>Rozpis jednotlivých ukazatelů rozpočtu 2021 veřejným vysokým školám</t>
  </si>
  <si>
    <t xml:space="preserve">RO I 2021              po krácení             </t>
  </si>
  <si>
    <t>Rezerva</t>
  </si>
  <si>
    <t>(1) Ukazatel I uvádí v tomto přehledu pouze alokace na institucionální plány v celkové výši 1 235 000 000 Kč včetně přesunutých prostředků ve výši 200 mil.Kč na mezinárodní spolupráci. Prostřednictvím ukazate I jsou pro rok 2020 přerozdělovány také prostředky na centralizované rozvojové plány ve výši 185 000 000 Kč.</t>
  </si>
  <si>
    <t>Rozpočtový okruh I, institucionální část rozpočtu - celkový výpočet na rok 2021</t>
  </si>
  <si>
    <t xml:space="preserve">                 v tom učitelské SP - deficitní aprobacie</t>
  </si>
  <si>
    <t>SP připravující budoucí pedag. prac. na nepedagogických fakultách v deficitních aprobacích</t>
  </si>
  <si>
    <t>**) Kompenzace disproporce mezi nárůstem prostředků na dlouhodobý koncepční rozvoj výzumných organizací u UVVŠ a ostatních VVŠ dle čl. 14 odst. 3 Pravidel. Finanční prostředky ve výši 37 370 000 Kč dokryty z RO IV. Prostředky zafixovány dle roku 2020.</t>
  </si>
  <si>
    <t>Přehled rozpočtovaných prostředků pro vysoké školy v období let 2000-2021 z kapitoly 333 - MŠMT</t>
  </si>
  <si>
    <t>Schválený rozpočet 2021</t>
  </si>
  <si>
    <t>Počty fyzických studentů veřejných vysokých škol a soukromých vysokých škol                              a počty přepočtených ("financovaných") studentů veřejných vysokých škol v letech 2000 až 2021</t>
  </si>
  <si>
    <t>Schv. rozpočet k 1.1.2020 a srovnatelná základna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</si>
</sst>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Kč&quot;;[Red]\-#,##0\ &quot;Kč&quot;"/>
    <numFmt numFmtId="8" formatCode="#,##0.00\ &quot;Kč&quot;;[Red]\-#,##0.00\ &quot;Kč&quot;"/>
    <numFmt numFmtId="164" formatCode="0.0%"/>
    <numFmt numFmtId="165" formatCode="0.0"/>
    <numFmt numFmtId="166" formatCode="#,##0\ &quot;Kč&quot;"/>
    <numFmt numFmtId="167" formatCode="#,##0.00\ &quot;Kč&quot;"/>
    <numFmt numFmtId="168" formatCode="0.000%"/>
  </numFmts>
  <fonts count="54" x14ac:knownFonts="1">
    <font>
      <sz val="11"/>
      <color theme="1"/>
      <name val="Calibri"/>
      <family val="2"/>
      <charset val="238"/>
      <scheme val="minor"/>
    </font>
    <font>
      <sz val="11"/>
      <color theme="1"/>
      <name val="Calibri"/>
      <family val="2"/>
      <charset val="238"/>
      <scheme val="minor"/>
    </font>
    <font>
      <b/>
      <sz val="15"/>
      <color theme="3"/>
      <name val="Calibri"/>
      <family val="2"/>
      <charset val="238"/>
      <scheme val="minor"/>
    </font>
    <font>
      <b/>
      <sz val="11"/>
      <color theme="1"/>
      <name val="Calibri"/>
      <family val="2"/>
      <charset val="238"/>
      <scheme val="minor"/>
    </font>
    <font>
      <sz val="11"/>
      <name val="Times New Roman CE"/>
      <charset val="238"/>
    </font>
    <font>
      <b/>
      <sz val="22"/>
      <name val="Arial"/>
      <family val="2"/>
      <charset val="238"/>
    </font>
    <font>
      <sz val="10"/>
      <name val="Arial"/>
      <family val="2"/>
      <charset val="238"/>
    </font>
    <font>
      <b/>
      <sz val="11"/>
      <name val="Arial"/>
      <family val="2"/>
      <charset val="238"/>
    </font>
    <font>
      <sz val="11"/>
      <name val="Arial"/>
      <family val="2"/>
      <charset val="238"/>
    </font>
    <font>
      <b/>
      <sz val="12"/>
      <name val="Arial"/>
      <family val="2"/>
      <charset val="238"/>
    </font>
    <font>
      <sz val="12"/>
      <name val="Arial"/>
      <family val="2"/>
      <charset val="238"/>
    </font>
    <font>
      <sz val="10"/>
      <name val="Arial CE"/>
      <charset val="238"/>
    </font>
    <font>
      <i/>
      <sz val="11"/>
      <name val="Arial"/>
      <family val="2"/>
      <charset val="238"/>
    </font>
    <font>
      <b/>
      <sz val="11"/>
      <color theme="1"/>
      <name val="Arial"/>
      <family val="2"/>
      <charset val="238"/>
    </font>
    <font>
      <b/>
      <i/>
      <sz val="11"/>
      <name val="Arial"/>
      <family val="2"/>
      <charset val="238"/>
    </font>
    <font>
      <i/>
      <sz val="11"/>
      <color rgb="FFFF0000"/>
      <name val="Arial"/>
      <family val="2"/>
      <charset val="238"/>
    </font>
    <font>
      <b/>
      <i/>
      <sz val="12"/>
      <name val="Arial"/>
      <family val="2"/>
      <charset val="238"/>
    </font>
    <font>
      <i/>
      <sz val="11"/>
      <color theme="1"/>
      <name val="Arial"/>
      <family val="2"/>
      <charset val="238"/>
    </font>
    <font>
      <sz val="11"/>
      <color theme="1"/>
      <name val="Arial"/>
      <family val="2"/>
      <charset val="238"/>
    </font>
    <font>
      <i/>
      <sz val="12"/>
      <name val="Arial"/>
      <family val="2"/>
      <charset val="238"/>
    </font>
    <font>
      <i/>
      <sz val="12"/>
      <color rgb="FF808080"/>
      <name val="Arial"/>
      <family val="2"/>
      <charset val="238"/>
    </font>
    <font>
      <b/>
      <i/>
      <sz val="12"/>
      <color rgb="FF808080"/>
      <name val="Arial"/>
      <family val="2"/>
      <charset val="238"/>
    </font>
    <font>
      <b/>
      <i/>
      <sz val="12"/>
      <color theme="1"/>
      <name val="Arial"/>
      <family val="2"/>
      <charset val="238"/>
    </font>
    <font>
      <sz val="11"/>
      <color rgb="FFFF0000"/>
      <name val="Arial"/>
      <family val="2"/>
      <charset val="238"/>
    </font>
    <font>
      <i/>
      <sz val="11"/>
      <color theme="0"/>
      <name val="Arial"/>
      <family val="2"/>
      <charset val="238"/>
    </font>
    <font>
      <sz val="11"/>
      <color theme="0"/>
      <name val="Arial"/>
      <family val="2"/>
      <charset val="238"/>
    </font>
    <font>
      <b/>
      <sz val="12"/>
      <color theme="1"/>
      <name val="Arial"/>
      <family val="2"/>
      <charset val="238"/>
    </font>
    <font>
      <vertAlign val="superscript"/>
      <sz val="11"/>
      <name val="Arial"/>
      <family val="2"/>
      <charset val="238"/>
    </font>
    <font>
      <sz val="10"/>
      <name val="Arial"/>
      <family val="2"/>
      <charset val="238"/>
    </font>
    <font>
      <b/>
      <sz val="15"/>
      <name val="Arial"/>
      <family val="2"/>
      <charset val="238"/>
    </font>
    <font>
      <b/>
      <sz val="10"/>
      <name val="Arial"/>
      <family val="2"/>
      <charset val="238"/>
    </font>
    <font>
      <sz val="10"/>
      <color theme="1"/>
      <name val="Arial"/>
      <family val="2"/>
      <charset val="238"/>
    </font>
    <font>
      <sz val="10"/>
      <color theme="1"/>
      <name val="Calibri"/>
      <family val="2"/>
      <charset val="238"/>
      <scheme val="minor"/>
    </font>
    <font>
      <sz val="10"/>
      <color rgb="FFFF0000"/>
      <name val="Calibri"/>
      <family val="2"/>
      <charset val="238"/>
      <scheme val="minor"/>
    </font>
    <font>
      <sz val="10"/>
      <name val="Calibri"/>
      <family val="2"/>
      <charset val="238"/>
      <scheme val="minor"/>
    </font>
    <font>
      <b/>
      <sz val="18"/>
      <name val="Arial"/>
      <family val="2"/>
      <charset val="238"/>
    </font>
    <font>
      <b/>
      <sz val="22"/>
      <name val="Calibri"/>
      <family val="2"/>
      <charset val="238"/>
      <scheme val="minor"/>
    </font>
    <font>
      <b/>
      <sz val="16"/>
      <name val="Arial CE"/>
      <family val="2"/>
      <charset val="238"/>
    </font>
    <font>
      <b/>
      <sz val="14"/>
      <name val="Arial CE"/>
      <family val="2"/>
      <charset val="238"/>
    </font>
    <font>
      <b/>
      <sz val="12"/>
      <name val="Arial CE"/>
      <family val="2"/>
      <charset val="238"/>
    </font>
    <font>
      <b/>
      <u/>
      <sz val="11"/>
      <name val="Arial CE"/>
      <family val="2"/>
      <charset val="238"/>
    </font>
    <font>
      <b/>
      <u/>
      <sz val="12"/>
      <name val="Arial CE"/>
      <family val="2"/>
      <charset val="238"/>
    </font>
    <font>
      <u/>
      <sz val="10"/>
      <name val="Arial CE"/>
      <charset val="238"/>
    </font>
    <font>
      <sz val="9"/>
      <name val="Arial"/>
      <family val="2"/>
      <charset val="238"/>
    </font>
    <font>
      <b/>
      <sz val="16"/>
      <name val="Arial"/>
      <family val="2"/>
      <charset val="238"/>
    </font>
    <font>
      <b/>
      <sz val="14"/>
      <color theme="1"/>
      <name val="Calibri"/>
      <family val="2"/>
      <charset val="238"/>
      <scheme val="minor"/>
    </font>
    <font>
      <sz val="12"/>
      <color theme="1"/>
      <name val="Calibri"/>
      <family val="2"/>
      <charset val="238"/>
      <scheme val="minor"/>
    </font>
    <font>
      <i/>
      <sz val="10"/>
      <name val="Arial"/>
      <family val="2"/>
      <charset val="238"/>
    </font>
    <font>
      <sz val="13.5"/>
      <color theme="1"/>
      <name val="Calibri"/>
      <family val="2"/>
      <charset val="238"/>
      <scheme val="minor"/>
    </font>
    <font>
      <b/>
      <vertAlign val="superscript"/>
      <sz val="11"/>
      <name val="Arial"/>
      <family val="2"/>
      <charset val="238"/>
    </font>
    <font>
      <i/>
      <vertAlign val="superscript"/>
      <sz val="11"/>
      <name val="Arial"/>
      <family val="2"/>
      <charset val="238"/>
    </font>
    <font>
      <b/>
      <i/>
      <sz val="11"/>
      <color rgb="FF808080"/>
      <name val="Arial"/>
      <family val="2"/>
      <charset val="238"/>
    </font>
    <font>
      <i/>
      <sz val="11"/>
      <color indexed="23"/>
      <name val="Arial"/>
      <family val="2"/>
      <charset val="238"/>
    </font>
    <font>
      <i/>
      <sz val="11"/>
      <color rgb="FF808080"/>
      <name val="Arial"/>
      <family val="2"/>
      <charset val="238"/>
    </font>
  </fonts>
  <fills count="1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6"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FF80"/>
        <bgColor indexed="64"/>
      </patternFill>
    </fill>
    <fill>
      <patternFill patternType="solid">
        <fgColor rgb="FFFFFFC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7" tint="0.59999389629810485"/>
        <bgColor indexed="64"/>
      </patternFill>
    </fill>
  </fills>
  <borders count="107">
    <border>
      <left/>
      <right/>
      <top/>
      <bottom/>
      <diagonal/>
    </border>
    <border>
      <left/>
      <right/>
      <top/>
      <bottom style="thick">
        <color theme="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theme="9" tint="-0.499984740745262"/>
      </right>
      <top/>
      <bottom/>
      <diagonal/>
    </border>
    <border>
      <left style="medium">
        <color theme="9" tint="-0.499984740745262"/>
      </left>
      <right style="medium">
        <color theme="9" tint="-0.499984740745262"/>
      </right>
      <top/>
      <bottom/>
      <diagonal/>
    </border>
    <border>
      <left style="medium">
        <color theme="9" tint="-0.499984740745262"/>
      </left>
      <right style="thin">
        <color indexed="64"/>
      </right>
      <top/>
      <bottom/>
      <diagonal/>
    </border>
    <border>
      <left style="thin">
        <color indexed="64"/>
      </left>
      <right style="medium">
        <color indexed="64"/>
      </right>
      <top/>
      <bottom/>
      <diagonal/>
    </border>
    <border>
      <left style="medium">
        <color indexed="64"/>
      </left>
      <right style="medium">
        <color theme="1"/>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theme="9" tint="-0.499984740745262"/>
      </right>
      <top/>
      <bottom style="medium">
        <color indexed="64"/>
      </bottom>
      <diagonal/>
    </border>
    <border>
      <left style="medium">
        <color theme="9" tint="-0.499984740745262"/>
      </left>
      <right style="medium">
        <color theme="9" tint="-0.499984740745262"/>
      </right>
      <top/>
      <bottom style="medium">
        <color indexed="64"/>
      </bottom>
      <diagonal/>
    </border>
    <border>
      <left style="medium">
        <color theme="9" tint="-0.499984740745262"/>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theme="1"/>
      </right>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theme="9" tint="-0.499984740745262"/>
      </left>
      <right style="medium">
        <color theme="9" tint="-0.499984740745262"/>
      </right>
      <top style="medium">
        <color indexed="64"/>
      </top>
      <bottom/>
      <diagonal/>
    </border>
    <border>
      <left style="medium">
        <color indexed="64"/>
      </left>
      <right style="medium">
        <color theme="1"/>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theme="9" tint="-0.499984740745262"/>
      </left>
      <right style="medium">
        <color theme="9" tint="-0.499984740745262"/>
      </right>
      <top style="thin">
        <color indexed="64"/>
      </top>
      <bottom style="medium">
        <color indexed="64"/>
      </bottom>
      <diagonal/>
    </border>
    <border>
      <left style="medium">
        <color indexed="64"/>
      </left>
      <right style="medium">
        <color theme="1"/>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theme="9" tint="-0.499984740745262"/>
      </left>
      <right style="medium">
        <color theme="9" tint="-0.499984740745262"/>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theme="9" tint="-0.499984740745262"/>
      </left>
      <right style="medium">
        <color theme="9" tint="-0.499984740745262"/>
      </right>
      <top/>
      <bottom style="thin">
        <color indexed="64"/>
      </bottom>
      <diagonal/>
    </border>
    <border>
      <left style="medium">
        <color indexed="64"/>
      </left>
      <right style="medium">
        <color theme="1"/>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indexed="64"/>
      </left>
      <right style="medium">
        <color theme="1"/>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theme="9" tint="-0.499984740745262"/>
      </left>
      <right style="medium">
        <color theme="9" tint="-0.499984740745262"/>
      </right>
      <top style="medium">
        <color indexed="64"/>
      </top>
      <bottom style="thin">
        <color indexed="64"/>
      </bottom>
      <diagonal/>
    </border>
    <border>
      <left style="medium">
        <color indexed="64"/>
      </left>
      <right style="medium">
        <color theme="1"/>
      </right>
      <top style="medium">
        <color indexed="64"/>
      </top>
      <bottom style="thin">
        <color indexed="64"/>
      </bottom>
      <diagonal/>
    </border>
    <border>
      <left style="medium">
        <color theme="9" tint="-0.499984740745262"/>
      </left>
      <right style="medium">
        <color theme="9" tint="-0.499984740745262"/>
      </right>
      <top style="thin">
        <color indexed="64"/>
      </top>
      <bottom/>
      <diagonal/>
    </border>
    <border>
      <left style="medium">
        <color indexed="64"/>
      </left>
      <right style="medium">
        <color theme="1"/>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0"/>
      </left>
      <right style="medium">
        <color indexed="64"/>
      </right>
      <top style="medium">
        <color indexed="64"/>
      </top>
      <bottom style="thin">
        <color indexed="64"/>
      </bottom>
      <diagonal/>
    </border>
    <border>
      <left style="medium">
        <color indexed="0"/>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theme="9" tint="-0.499984740745262"/>
      </right>
      <top style="thin">
        <color indexed="64"/>
      </top>
      <bottom/>
      <diagonal/>
    </border>
    <border>
      <left style="medium">
        <color theme="9" tint="-0.499984740745262"/>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0"/>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1">
    <xf numFmtId="0" fontId="0" fillId="0" borderId="0"/>
    <xf numFmtId="0" fontId="4" fillId="0" borderId="0"/>
    <xf numFmtId="0" fontId="6" fillId="0" borderId="0"/>
    <xf numFmtId="0" fontId="11" fillId="0" borderId="0"/>
    <xf numFmtId="0" fontId="6" fillId="0" borderId="0"/>
    <xf numFmtId="0" fontId="28" fillId="0" borderId="0"/>
    <xf numFmtId="0" fontId="1" fillId="0" borderId="0"/>
    <xf numFmtId="0" fontId="1" fillId="0" borderId="0"/>
    <xf numFmtId="0" fontId="1" fillId="0" borderId="0"/>
    <xf numFmtId="0" fontId="6" fillId="0" borderId="0"/>
    <xf numFmtId="9" fontId="6"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6" fillId="0" borderId="0"/>
    <xf numFmtId="9" fontId="1" fillId="0" borderId="0" applyFont="0" applyFill="0" applyBorder="0" applyAlignment="0" applyProtection="0"/>
    <xf numFmtId="0" fontId="1" fillId="0" borderId="0"/>
    <xf numFmtId="0" fontId="1" fillId="0" borderId="0"/>
    <xf numFmtId="0" fontId="1" fillId="0" borderId="0"/>
    <xf numFmtId="9" fontId="6" fillId="0" borderId="0" applyFont="0" applyFill="0" applyBorder="0" applyAlignment="0" applyProtection="0"/>
    <xf numFmtId="0" fontId="2" fillId="0" borderId="1" applyFill="0" applyAlignment="0" applyProtection="0"/>
    <xf numFmtId="0" fontId="35" fillId="0" borderId="0" applyFont="0"/>
    <xf numFmtId="0" fontId="11" fillId="0" borderId="0"/>
    <xf numFmtId="0" fontId="11" fillId="0" borderId="0"/>
    <xf numFmtId="9" fontId="28" fillId="0" borderId="0" applyFont="0" applyFill="0" applyBorder="0" applyAlignment="0" applyProtection="0"/>
    <xf numFmtId="9" fontId="1" fillId="0" borderId="0" applyFont="0" applyFill="0" applyBorder="0" applyAlignment="0" applyProtection="0"/>
  </cellStyleXfs>
  <cellXfs count="698">
    <xf numFmtId="0" fontId="0" fillId="0" borderId="0" xfId="0"/>
    <xf numFmtId="0" fontId="6" fillId="0" borderId="0" xfId="2"/>
    <xf numFmtId="0" fontId="7" fillId="2" borderId="0" xfId="1" applyFont="1" applyFill="1" applyAlignment="1">
      <alignment horizontal="left" vertical="center"/>
    </xf>
    <xf numFmtId="0" fontId="7" fillId="2" borderId="0" xfId="1" applyFont="1" applyFill="1" applyAlignment="1">
      <alignment vertical="center"/>
    </xf>
    <xf numFmtId="0" fontId="8" fillId="2" borderId="0" xfId="1" applyFont="1" applyFill="1" applyAlignment="1">
      <alignment vertical="center"/>
    </xf>
    <xf numFmtId="164" fontId="8" fillId="2" borderId="0" xfId="1" applyNumberFormat="1" applyFont="1" applyFill="1" applyAlignment="1">
      <alignment vertical="center"/>
    </xf>
    <xf numFmtId="3" fontId="7" fillId="2" borderId="10" xfId="1" applyNumberFormat="1" applyFont="1" applyFill="1" applyBorder="1" applyAlignment="1">
      <alignment horizontal="center" vertical="center" wrapText="1"/>
    </xf>
    <xf numFmtId="3" fontId="7" fillId="2" borderId="11" xfId="1" applyNumberFormat="1" applyFont="1" applyFill="1" applyBorder="1" applyAlignment="1">
      <alignment horizontal="center" vertical="center" wrapText="1"/>
    </xf>
    <xf numFmtId="3" fontId="7" fillId="2" borderId="18" xfId="1" applyNumberFormat="1" applyFont="1" applyFill="1" applyBorder="1" applyAlignment="1">
      <alignment horizontal="center" vertical="center" wrapText="1"/>
    </xf>
    <xf numFmtId="6" fontId="7" fillId="2" borderId="21" xfId="1" applyNumberFormat="1" applyFont="1" applyFill="1" applyBorder="1" applyAlignment="1">
      <alignment horizontal="center" vertical="center"/>
    </xf>
    <xf numFmtId="0" fontId="8" fillId="2" borderId="0" xfId="1" applyFont="1" applyFill="1" applyAlignment="1">
      <alignment horizontal="right" vertical="center"/>
    </xf>
    <xf numFmtId="1" fontId="13" fillId="4" borderId="45" xfId="1" applyNumberFormat="1" applyFont="1" applyFill="1" applyBorder="1" applyAlignment="1">
      <alignment horizontal="center" vertical="center"/>
    </xf>
    <xf numFmtId="1" fontId="13" fillId="3" borderId="48" xfId="1" applyNumberFormat="1" applyFont="1" applyFill="1" applyBorder="1" applyAlignment="1">
      <alignment horizontal="center" vertical="center"/>
    </xf>
    <xf numFmtId="3" fontId="15" fillId="4" borderId="36" xfId="1" applyNumberFormat="1" applyFont="1" applyFill="1" applyBorder="1" applyAlignment="1">
      <alignment horizontal="center" vertical="center"/>
    </xf>
    <xf numFmtId="3" fontId="15" fillId="3" borderId="39" xfId="1" applyNumberFormat="1" applyFont="1" applyFill="1" applyBorder="1" applyAlignment="1">
      <alignment horizontal="center" vertical="center"/>
    </xf>
    <xf numFmtId="3" fontId="17" fillId="4" borderId="36" xfId="1" applyNumberFormat="1" applyFont="1" applyFill="1" applyBorder="1" applyAlignment="1">
      <alignment horizontal="center" vertical="center"/>
    </xf>
    <xf numFmtId="3" fontId="17" fillId="3" borderId="39" xfId="1" applyNumberFormat="1" applyFont="1" applyFill="1" applyBorder="1" applyAlignment="1">
      <alignment horizontal="center" vertical="center"/>
    </xf>
    <xf numFmtId="0" fontId="12" fillId="2" borderId="10" xfId="1" applyFont="1" applyFill="1" applyBorder="1" applyAlignment="1">
      <alignment vertical="center"/>
    </xf>
    <xf numFmtId="3" fontId="8" fillId="2" borderId="6" xfId="1" applyNumberFormat="1" applyFont="1" applyFill="1" applyBorder="1" applyAlignment="1">
      <alignment vertical="center"/>
    </xf>
    <xf numFmtId="3" fontId="18" fillId="4" borderId="52" xfId="1" applyNumberFormat="1" applyFont="1" applyFill="1" applyBorder="1" applyAlignment="1">
      <alignment vertical="center"/>
    </xf>
    <xf numFmtId="3" fontId="18" fillId="3" borderId="53" xfId="1" applyNumberFormat="1" applyFont="1" applyFill="1" applyBorder="1" applyAlignment="1">
      <alignment vertical="center"/>
    </xf>
    <xf numFmtId="0" fontId="12" fillId="2" borderId="24" xfId="1" applyFont="1" applyFill="1" applyBorder="1" applyAlignment="1">
      <alignment vertical="center" wrapText="1"/>
    </xf>
    <xf numFmtId="3" fontId="8" fillId="2" borderId="24" xfId="1" applyNumberFormat="1" applyFont="1" applyFill="1" applyBorder="1" applyAlignment="1">
      <alignment vertical="center"/>
    </xf>
    <xf numFmtId="3" fontId="18" fillId="4" borderId="56" xfId="1" applyNumberFormat="1" applyFont="1" applyFill="1" applyBorder="1" applyAlignment="1">
      <alignment vertical="center"/>
    </xf>
    <xf numFmtId="3" fontId="18" fillId="3" borderId="57" xfId="1" applyNumberFormat="1" applyFont="1" applyFill="1" applyBorder="1" applyAlignment="1">
      <alignment vertical="center"/>
    </xf>
    <xf numFmtId="0" fontId="19" fillId="2" borderId="43" xfId="1" applyFont="1" applyFill="1" applyBorder="1" applyAlignment="1">
      <alignment vertical="center" wrapText="1"/>
    </xf>
    <xf numFmtId="3" fontId="16" fillId="2" borderId="43" xfId="1" applyNumberFormat="1" applyFont="1" applyFill="1" applyBorder="1" applyAlignment="1">
      <alignment horizontal="right" vertical="center"/>
    </xf>
    <xf numFmtId="3" fontId="22" fillId="4" borderId="45" xfId="1" applyNumberFormat="1" applyFont="1" applyFill="1" applyBorder="1" applyAlignment="1">
      <alignment horizontal="right" vertical="center"/>
    </xf>
    <xf numFmtId="3" fontId="22" fillId="3" borderId="48" xfId="1" applyNumberFormat="1" applyFont="1" applyFill="1" applyBorder="1" applyAlignment="1">
      <alignment horizontal="right" vertical="center"/>
    </xf>
    <xf numFmtId="3" fontId="15" fillId="4" borderId="36" xfId="1" applyNumberFormat="1" applyFont="1" applyFill="1" applyBorder="1" applyAlignment="1">
      <alignment horizontal="right" vertical="center"/>
    </xf>
    <xf numFmtId="3" fontId="15" fillId="3" borderId="39" xfId="1" applyNumberFormat="1" applyFont="1" applyFill="1" applyBorder="1" applyAlignment="1">
      <alignment horizontal="right" vertical="center"/>
    </xf>
    <xf numFmtId="3" fontId="8" fillId="2" borderId="10" xfId="1" applyNumberFormat="1" applyFont="1" applyFill="1" applyBorder="1" applyAlignment="1">
      <alignment horizontal="right" vertical="center"/>
    </xf>
    <xf numFmtId="3" fontId="18" fillId="4" borderId="52" xfId="1" applyNumberFormat="1" applyFont="1" applyFill="1" applyBorder="1" applyAlignment="1">
      <alignment horizontal="right" vertical="center"/>
    </xf>
    <xf numFmtId="3" fontId="18" fillId="3" borderId="53" xfId="1" applyNumberFormat="1" applyFont="1" applyFill="1" applyBorder="1" applyAlignment="1">
      <alignment horizontal="right" vertical="center"/>
    </xf>
    <xf numFmtId="0" fontId="12" fillId="2" borderId="21" xfId="1" applyFont="1" applyFill="1" applyBorder="1" applyAlignment="1">
      <alignment vertical="center"/>
    </xf>
    <xf numFmtId="3" fontId="8" fillId="2" borderId="21" xfId="1" applyNumberFormat="1" applyFont="1" applyFill="1" applyBorder="1" applyAlignment="1">
      <alignment horizontal="right" vertical="center"/>
    </xf>
    <xf numFmtId="3" fontId="18" fillId="4" borderId="60" xfId="1" applyNumberFormat="1" applyFont="1" applyFill="1" applyBorder="1" applyAlignment="1">
      <alignment horizontal="right" vertical="center"/>
    </xf>
    <xf numFmtId="3" fontId="18" fillId="3" borderId="62" xfId="1" applyNumberFormat="1" applyFont="1" applyFill="1" applyBorder="1" applyAlignment="1">
      <alignment horizontal="right" vertical="center"/>
    </xf>
    <xf numFmtId="0" fontId="12" fillId="2" borderId="24" xfId="1" applyFont="1" applyFill="1" applyBorder="1" applyAlignment="1">
      <alignment vertical="center"/>
    </xf>
    <xf numFmtId="3" fontId="8" fillId="2" borderId="24" xfId="1" applyNumberFormat="1" applyFont="1" applyFill="1" applyBorder="1" applyAlignment="1">
      <alignment horizontal="right" vertical="center"/>
    </xf>
    <xf numFmtId="3" fontId="18" fillId="4" borderId="56" xfId="1" applyNumberFormat="1" applyFont="1" applyFill="1" applyBorder="1" applyAlignment="1">
      <alignment horizontal="right" vertical="center"/>
    </xf>
    <xf numFmtId="3" fontId="18" fillId="3" borderId="57" xfId="1" applyNumberFormat="1" applyFont="1" applyFill="1" applyBorder="1" applyAlignment="1">
      <alignment horizontal="right" vertical="center"/>
    </xf>
    <xf numFmtId="0" fontId="12" fillId="2" borderId="64" xfId="1" applyFont="1" applyFill="1" applyBorder="1" applyAlignment="1">
      <alignment vertical="center"/>
    </xf>
    <xf numFmtId="0" fontId="12" fillId="2" borderId="18" xfId="1" applyFont="1" applyFill="1" applyBorder="1" applyAlignment="1">
      <alignment vertical="center"/>
    </xf>
    <xf numFmtId="3" fontId="12" fillId="2" borderId="17" xfId="1" applyNumberFormat="1" applyFont="1" applyFill="1" applyBorder="1" applyAlignment="1">
      <alignment horizontal="right" vertical="center"/>
    </xf>
    <xf numFmtId="3" fontId="17" fillId="4" borderId="65" xfId="1" applyNumberFormat="1" applyFont="1" applyFill="1" applyBorder="1" applyAlignment="1">
      <alignment horizontal="right" vertical="center"/>
    </xf>
    <xf numFmtId="3" fontId="17" fillId="3" borderId="66" xfId="1" applyNumberFormat="1" applyFont="1" applyFill="1" applyBorder="1" applyAlignment="1">
      <alignment horizontal="right" vertical="center"/>
    </xf>
    <xf numFmtId="0" fontId="12" fillId="2" borderId="17" xfId="1" applyFont="1" applyFill="1" applyBorder="1" applyAlignment="1">
      <alignment vertical="center"/>
    </xf>
    <xf numFmtId="0" fontId="12" fillId="2" borderId="22" xfId="1" applyFont="1" applyFill="1" applyBorder="1" applyAlignment="1">
      <alignment vertical="center"/>
    </xf>
    <xf numFmtId="0" fontId="12" fillId="2" borderId="15" xfId="1" applyFont="1" applyFill="1" applyBorder="1" applyAlignment="1">
      <alignment vertical="center"/>
    </xf>
    <xf numFmtId="0" fontId="12" fillId="2" borderId="16" xfId="1" applyFont="1" applyFill="1" applyBorder="1" applyAlignment="1">
      <alignment vertical="center"/>
    </xf>
    <xf numFmtId="3" fontId="12" fillId="2" borderId="15" xfId="1" applyNumberFormat="1" applyFont="1" applyFill="1" applyBorder="1" applyAlignment="1">
      <alignment horizontal="right" vertical="center"/>
    </xf>
    <xf numFmtId="3" fontId="12" fillId="2" borderId="21" xfId="1" applyNumberFormat="1" applyFont="1" applyFill="1" applyBorder="1" applyAlignment="1">
      <alignment horizontal="right" vertical="center"/>
    </xf>
    <xf numFmtId="3" fontId="17" fillId="4" borderId="60" xfId="1" applyNumberFormat="1" applyFont="1" applyFill="1" applyBorder="1" applyAlignment="1">
      <alignment horizontal="right" vertical="center"/>
    </xf>
    <xf numFmtId="3" fontId="17" fillId="3" borderId="62" xfId="1" applyNumberFormat="1" applyFont="1" applyFill="1" applyBorder="1" applyAlignment="1">
      <alignment horizontal="right" vertical="center"/>
    </xf>
    <xf numFmtId="0" fontId="12" fillId="2" borderId="67" xfId="1" applyFont="1" applyFill="1" applyBorder="1" applyAlignment="1">
      <alignment vertical="center"/>
    </xf>
    <xf numFmtId="0" fontId="12" fillId="2" borderId="4" xfId="1" applyFont="1" applyFill="1" applyBorder="1" applyAlignment="1">
      <alignment vertical="center"/>
    </xf>
    <xf numFmtId="0" fontId="8" fillId="2" borderId="4" xfId="1" applyFont="1" applyFill="1" applyBorder="1" applyAlignment="1">
      <alignment vertical="center"/>
    </xf>
    <xf numFmtId="0" fontId="8" fillId="2" borderId="49" xfId="1" applyFont="1" applyFill="1" applyBorder="1" applyAlignment="1">
      <alignment vertical="center"/>
    </xf>
    <xf numFmtId="3" fontId="8" fillId="2" borderId="3" xfId="1" applyNumberFormat="1" applyFont="1" applyFill="1" applyBorder="1" applyAlignment="1">
      <alignment horizontal="right" vertical="center"/>
    </xf>
    <xf numFmtId="3" fontId="18" fillId="4" borderId="69" xfId="1" applyNumberFormat="1" applyFont="1" applyFill="1" applyBorder="1" applyAlignment="1">
      <alignment horizontal="right" vertical="center"/>
    </xf>
    <xf numFmtId="3" fontId="18" fillId="3" borderId="70" xfId="1" applyNumberFormat="1" applyFont="1" applyFill="1" applyBorder="1" applyAlignment="1">
      <alignment horizontal="right" vertical="center"/>
    </xf>
    <xf numFmtId="0" fontId="12" fillId="2" borderId="34" xfId="1" applyFont="1" applyFill="1" applyBorder="1" applyAlignment="1">
      <alignment vertical="center"/>
    </xf>
    <xf numFmtId="3" fontId="8" fillId="2" borderId="15" xfId="1" applyNumberFormat="1" applyFont="1" applyFill="1" applyBorder="1" applyAlignment="1">
      <alignment horizontal="right" vertical="center"/>
    </xf>
    <xf numFmtId="0" fontId="12" fillId="2" borderId="49" xfId="1" applyFont="1" applyFill="1" applyBorder="1" applyAlignment="1">
      <alignment vertical="center"/>
    </xf>
    <xf numFmtId="3" fontId="18" fillId="4" borderId="69" xfId="4" applyNumberFormat="1" applyFont="1" applyFill="1" applyBorder="1" applyAlignment="1">
      <alignment horizontal="right" vertical="center"/>
    </xf>
    <xf numFmtId="3" fontId="18" fillId="3" borderId="70" xfId="4" applyNumberFormat="1" applyFont="1" applyFill="1" applyBorder="1" applyAlignment="1">
      <alignment horizontal="right" vertical="center"/>
    </xf>
    <xf numFmtId="3" fontId="23" fillId="4" borderId="65" xfId="1" applyNumberFormat="1" applyFont="1" applyFill="1" applyBorder="1" applyAlignment="1">
      <alignment horizontal="right" vertical="center"/>
    </xf>
    <xf numFmtId="3" fontId="23" fillId="3" borderId="66" xfId="1" applyNumberFormat="1" applyFont="1" applyFill="1" applyBorder="1" applyAlignment="1">
      <alignment horizontal="right" vertical="center"/>
    </xf>
    <xf numFmtId="3" fontId="18" fillId="4" borderId="65" xfId="1" applyNumberFormat="1" applyFont="1" applyFill="1" applyBorder="1" applyAlignment="1">
      <alignment horizontal="right" vertical="center"/>
    </xf>
    <xf numFmtId="3" fontId="18" fillId="3" borderId="66" xfId="1" applyNumberFormat="1" applyFont="1" applyFill="1" applyBorder="1" applyAlignment="1">
      <alignment horizontal="right" vertical="center"/>
    </xf>
    <xf numFmtId="0" fontId="19" fillId="2" borderId="4" xfId="1" applyFont="1" applyFill="1" applyBorder="1" applyAlignment="1">
      <alignment vertical="center" wrapText="1"/>
    </xf>
    <xf numFmtId="0" fontId="16" fillId="2" borderId="4" xfId="1" applyFont="1" applyFill="1" applyBorder="1" applyAlignment="1">
      <alignment vertical="center"/>
    </xf>
    <xf numFmtId="0" fontId="16" fillId="2" borderId="49" xfId="1" applyFont="1" applyFill="1" applyBorder="1" applyAlignment="1">
      <alignment vertical="center" wrapText="1"/>
    </xf>
    <xf numFmtId="3" fontId="16" fillId="2" borderId="3" xfId="1" applyNumberFormat="1" applyFont="1" applyFill="1" applyBorder="1" applyAlignment="1">
      <alignment horizontal="right" vertical="center"/>
    </xf>
    <xf numFmtId="164" fontId="20" fillId="2" borderId="68" xfId="1" applyNumberFormat="1" applyFont="1" applyFill="1" applyBorder="1" applyAlignment="1">
      <alignment horizontal="right" vertical="center"/>
    </xf>
    <xf numFmtId="164" fontId="21" fillId="2" borderId="4" xfId="1" applyNumberFormat="1" applyFont="1" applyFill="1" applyBorder="1" applyAlignment="1">
      <alignment horizontal="right" vertical="center"/>
    </xf>
    <xf numFmtId="3" fontId="22" fillId="4" borderId="69" xfId="1" applyNumberFormat="1" applyFont="1" applyFill="1" applyBorder="1" applyAlignment="1">
      <alignment horizontal="right" vertical="center"/>
    </xf>
    <xf numFmtId="164" fontId="21" fillId="2" borderId="5" xfId="1" applyNumberFormat="1" applyFont="1" applyFill="1" applyBorder="1" applyAlignment="1">
      <alignment horizontal="right" vertical="center"/>
    </xf>
    <xf numFmtId="3" fontId="22" fillId="3" borderId="70" xfId="1" applyNumberFormat="1" applyFont="1" applyFill="1" applyBorder="1" applyAlignment="1">
      <alignment horizontal="right" vertical="center"/>
    </xf>
    <xf numFmtId="164" fontId="20" fillId="2" borderId="9" xfId="1" applyNumberFormat="1" applyFont="1" applyFill="1" applyBorder="1" applyAlignment="1">
      <alignment horizontal="right" vertical="center"/>
    </xf>
    <xf numFmtId="0" fontId="16" fillId="2" borderId="21" xfId="1" applyFont="1" applyFill="1" applyBorder="1" applyAlignment="1">
      <alignment vertical="center"/>
    </xf>
    <xf numFmtId="0" fontId="8" fillId="2" borderId="22" xfId="1" applyFont="1" applyFill="1" applyBorder="1" applyAlignment="1">
      <alignment vertical="center"/>
    </xf>
    <xf numFmtId="0" fontId="9" fillId="2" borderId="15" xfId="1" applyFont="1" applyFill="1" applyBorder="1" applyAlignment="1">
      <alignment vertical="center"/>
    </xf>
    <xf numFmtId="164" fontId="20" fillId="2" borderId="16" xfId="1" applyNumberFormat="1" applyFont="1" applyFill="1" applyBorder="1" applyAlignment="1">
      <alignment horizontal="right" vertical="center"/>
    </xf>
    <xf numFmtId="164" fontId="20" fillId="2" borderId="22" xfId="1" applyNumberFormat="1" applyFont="1" applyFill="1" applyBorder="1" applyAlignment="1">
      <alignment horizontal="right" vertical="center"/>
    </xf>
    <xf numFmtId="164" fontId="20" fillId="2" borderId="19" xfId="1" applyNumberFormat="1" applyFont="1" applyFill="1" applyBorder="1" applyAlignment="1">
      <alignment horizontal="right" vertical="center"/>
    </xf>
    <xf numFmtId="3" fontId="8" fillId="4" borderId="60" xfId="1" applyNumberFormat="1" applyFont="1" applyFill="1" applyBorder="1" applyAlignment="1">
      <alignment horizontal="right" vertical="center"/>
    </xf>
    <xf numFmtId="3" fontId="8" fillId="3" borderId="62" xfId="1" applyNumberFormat="1" applyFont="1" applyFill="1" applyBorder="1" applyAlignment="1">
      <alignment horizontal="right" vertical="center"/>
    </xf>
    <xf numFmtId="0" fontId="16" fillId="2" borderId="64" xfId="1" applyFont="1" applyFill="1" applyBorder="1" applyAlignment="1">
      <alignment vertical="center"/>
    </xf>
    <xf numFmtId="0" fontId="8" fillId="2" borderId="75" xfId="1" applyFont="1" applyFill="1" applyBorder="1" applyAlignment="1">
      <alignment vertical="center"/>
    </xf>
    <xf numFmtId="0" fontId="9" fillId="2" borderId="74" xfId="1" applyFont="1" applyFill="1" applyBorder="1" applyAlignment="1">
      <alignment vertical="center"/>
    </xf>
    <xf numFmtId="3" fontId="8" fillId="2" borderId="64" xfId="1" applyNumberFormat="1" applyFont="1" applyFill="1" applyBorder="1" applyAlignment="1">
      <alignment horizontal="right" vertical="center"/>
    </xf>
    <xf numFmtId="164" fontId="20" fillId="2" borderId="76" xfId="1" applyNumberFormat="1" applyFont="1" applyFill="1" applyBorder="1" applyAlignment="1">
      <alignment horizontal="right" vertical="center"/>
    </xf>
    <xf numFmtId="164" fontId="20" fillId="2" borderId="75" xfId="1" applyNumberFormat="1" applyFont="1" applyFill="1" applyBorder="1" applyAlignment="1">
      <alignment horizontal="right" vertical="center"/>
    </xf>
    <xf numFmtId="3" fontId="8" fillId="4" borderId="80" xfId="1" applyNumberFormat="1" applyFont="1" applyFill="1" applyBorder="1" applyAlignment="1">
      <alignment horizontal="right" vertical="center"/>
    </xf>
    <xf numFmtId="164" fontId="20" fillId="2" borderId="77" xfId="1" applyNumberFormat="1" applyFont="1" applyFill="1" applyBorder="1" applyAlignment="1">
      <alignment horizontal="right" vertical="center"/>
    </xf>
    <xf numFmtId="3" fontId="8" fillId="3" borderId="81" xfId="1" applyNumberFormat="1" applyFont="1" applyFill="1" applyBorder="1" applyAlignment="1">
      <alignment horizontal="right" vertical="center"/>
    </xf>
    <xf numFmtId="0" fontId="9" fillId="2" borderId="2" xfId="1" applyFont="1" applyFill="1" applyBorder="1" applyAlignment="1">
      <alignment vertical="center"/>
    </xf>
    <xf numFmtId="0" fontId="9" fillId="2" borderId="3" xfId="1" applyFont="1" applyFill="1" applyBorder="1" applyAlignment="1">
      <alignment vertical="center"/>
    </xf>
    <xf numFmtId="3" fontId="9" fillId="2" borderId="3" xfId="1" applyNumberFormat="1" applyFont="1" applyFill="1" applyBorder="1" applyAlignment="1">
      <alignment horizontal="right" vertical="center"/>
    </xf>
    <xf numFmtId="0" fontId="27" fillId="0" borderId="0" xfId="4" applyFont="1" applyFill="1" applyAlignment="1">
      <alignment horizontal="right" vertical="center"/>
    </xf>
    <xf numFmtId="0" fontId="29" fillId="0" borderId="0" xfId="5" applyFont="1" applyAlignment="1">
      <alignment vertical="center"/>
    </xf>
    <xf numFmtId="0" fontId="28" fillId="0" borderId="0" xfId="5" applyAlignment="1">
      <alignment vertical="center"/>
    </xf>
    <xf numFmtId="0" fontId="28" fillId="0" borderId="0" xfId="5"/>
    <xf numFmtId="3" fontId="32" fillId="0" borderId="85" xfId="5" applyNumberFormat="1" applyFont="1" applyBorder="1" applyAlignment="1">
      <alignment horizontal="right" vertical="center" indent="1"/>
    </xf>
    <xf numFmtId="0" fontId="28" fillId="0" borderId="0" xfId="5" applyFill="1"/>
    <xf numFmtId="0" fontId="1" fillId="0" borderId="0" xfId="18"/>
    <xf numFmtId="3" fontId="1" fillId="0" borderId="0" xfId="18" applyNumberFormat="1"/>
    <xf numFmtId="0" fontId="1" fillId="0" borderId="0" xfId="18" applyAlignment="1">
      <alignment horizontal="right"/>
    </xf>
    <xf numFmtId="0" fontId="18" fillId="0" borderId="0" xfId="18" applyFont="1"/>
    <xf numFmtId="0" fontId="6" fillId="0" borderId="0" xfId="4"/>
    <xf numFmtId="3" fontId="6" fillId="0" borderId="0" xfId="4" applyNumberFormat="1"/>
    <xf numFmtId="0" fontId="36" fillId="0" borderId="0" xfId="18" applyFont="1"/>
    <xf numFmtId="0" fontId="37" fillId="0" borderId="0" xfId="27" applyFont="1" applyAlignment="1">
      <alignment vertical="center" wrapText="1"/>
    </xf>
    <xf numFmtId="0" fontId="11" fillId="0" borderId="0" xfId="27" applyAlignment="1">
      <alignment vertical="center"/>
    </xf>
    <xf numFmtId="0" fontId="6" fillId="0" borderId="0" xfId="4" applyFont="1"/>
    <xf numFmtId="3" fontId="6" fillId="0" borderId="9" xfId="4" applyNumberFormat="1" applyFont="1" applyBorder="1" applyAlignment="1">
      <alignment horizontal="center" vertical="center"/>
    </xf>
    <xf numFmtId="3" fontId="6" fillId="0" borderId="10" xfId="4" applyNumberFormat="1" applyFont="1" applyBorder="1" applyAlignment="1">
      <alignment horizontal="center" vertical="center"/>
    </xf>
    <xf numFmtId="3" fontId="6" fillId="0" borderId="14" xfId="4" applyNumberFormat="1" applyFont="1" applyBorder="1" applyAlignment="1">
      <alignment horizontal="center" vertical="center"/>
    </xf>
    <xf numFmtId="3" fontId="6" fillId="0" borderId="13" xfId="27" applyNumberFormat="1" applyFont="1" applyBorder="1" applyAlignment="1">
      <alignment horizontal="center" vertical="center"/>
    </xf>
    <xf numFmtId="3" fontId="6" fillId="0" borderId="10" xfId="4" applyNumberFormat="1" applyFont="1" applyFill="1" applyBorder="1" applyAlignment="1">
      <alignment horizontal="center" vertical="center"/>
    </xf>
    <xf numFmtId="3" fontId="6" fillId="0" borderId="59" xfId="4" applyNumberFormat="1" applyFont="1" applyFill="1" applyBorder="1" applyAlignment="1">
      <alignment horizontal="center" vertical="center"/>
    </xf>
    <xf numFmtId="3" fontId="6" fillId="0" borderId="33" xfId="4" applyNumberFormat="1" applyFont="1" applyBorder="1" applyAlignment="1">
      <alignment vertical="center"/>
    </xf>
    <xf numFmtId="4" fontId="6" fillId="0" borderId="24" xfId="27" applyNumberFormat="1" applyFont="1" applyBorder="1" applyAlignment="1">
      <alignment horizontal="center" vertical="center"/>
    </xf>
    <xf numFmtId="4" fontId="6" fillId="0" borderId="27" xfId="27" applyNumberFormat="1" applyFont="1" applyBorder="1" applyAlignment="1">
      <alignment horizontal="center" vertical="center"/>
    </xf>
    <xf numFmtId="4" fontId="6" fillId="0" borderId="23" xfId="27" applyNumberFormat="1" applyFont="1" applyBorder="1" applyAlignment="1">
      <alignment horizontal="center" vertical="center"/>
    </xf>
    <xf numFmtId="3" fontId="6" fillId="0" borderId="9" xfId="27" applyNumberFormat="1" applyFont="1" applyBorder="1" applyAlignment="1">
      <alignment horizontal="center" vertical="center"/>
    </xf>
    <xf numFmtId="3" fontId="6" fillId="0" borderId="10" xfId="27" applyNumberFormat="1" applyFont="1" applyBorder="1" applyAlignment="1">
      <alignment horizontal="center" vertical="center"/>
    </xf>
    <xf numFmtId="3" fontId="6" fillId="0" borderId="14" xfId="27" applyNumberFormat="1" applyFont="1" applyBorder="1" applyAlignment="1">
      <alignment horizontal="center" vertical="center"/>
    </xf>
    <xf numFmtId="0" fontId="11" fillId="0" borderId="0" xfId="27" applyFont="1" applyAlignment="1">
      <alignment horizontal="right" vertical="center"/>
    </xf>
    <xf numFmtId="0" fontId="11" fillId="0" borderId="0" xfId="27" applyFont="1" applyAlignment="1">
      <alignment vertical="center"/>
    </xf>
    <xf numFmtId="0" fontId="11" fillId="0" borderId="0" xfId="27" applyFont="1" applyFill="1" applyAlignment="1">
      <alignment vertical="center"/>
    </xf>
    <xf numFmtId="0" fontId="39" fillId="0" borderId="0" xfId="28" applyFont="1" applyAlignment="1">
      <alignment horizontal="center" vertical="center"/>
    </xf>
    <xf numFmtId="0" fontId="40" fillId="0" borderId="0" xfId="28" applyFont="1" applyAlignment="1">
      <alignment vertical="center"/>
    </xf>
    <xf numFmtId="0" fontId="11" fillId="0" borderId="0" xfId="28" applyAlignment="1">
      <alignment vertical="center"/>
    </xf>
    <xf numFmtId="0" fontId="41" fillId="0" borderId="0" xfId="28" applyFont="1" applyAlignment="1">
      <alignment vertical="center"/>
    </xf>
    <xf numFmtId="0" fontId="11" fillId="0" borderId="0" xfId="28" applyBorder="1" applyAlignment="1">
      <alignment horizontal="center" vertical="center"/>
    </xf>
    <xf numFmtId="0" fontId="11" fillId="0" borderId="87" xfId="28" applyFill="1" applyBorder="1" applyAlignment="1">
      <alignment horizontal="center" vertical="center"/>
    </xf>
    <xf numFmtId="3" fontId="11" fillId="0" borderId="13" xfId="28" applyNumberFormat="1" applyBorder="1" applyAlignment="1">
      <alignment vertical="center"/>
    </xf>
    <xf numFmtId="3" fontId="11" fillId="0" borderId="10" xfId="28" applyNumberFormat="1" applyBorder="1" applyAlignment="1">
      <alignment vertical="center"/>
    </xf>
    <xf numFmtId="3" fontId="11" fillId="0" borderId="14" xfId="28" applyNumberFormat="1" applyBorder="1" applyAlignment="1">
      <alignment vertical="center"/>
    </xf>
    <xf numFmtId="3" fontId="11" fillId="0" borderId="87" xfId="28" applyNumberFormat="1" applyBorder="1" applyAlignment="1">
      <alignment vertical="center"/>
    </xf>
    <xf numFmtId="0" fontId="11" fillId="0" borderId="9" xfId="28" applyBorder="1" applyAlignment="1">
      <alignment vertical="center"/>
    </xf>
    <xf numFmtId="0" fontId="11" fillId="0" borderId="14" xfId="28" applyBorder="1" applyAlignment="1">
      <alignment vertical="center"/>
    </xf>
    <xf numFmtId="3" fontId="34" fillId="0" borderId="17" xfId="4" applyNumberFormat="1" applyFont="1" applyBorder="1" applyAlignment="1">
      <alignment horizontal="right" indent="1"/>
    </xf>
    <xf numFmtId="3" fontId="34" fillId="0" borderId="18" xfId="4" applyNumberFormat="1" applyFont="1" applyBorder="1" applyAlignment="1">
      <alignment horizontal="right" indent="1"/>
    </xf>
    <xf numFmtId="3" fontId="34" fillId="0" borderId="83" xfId="4" applyNumberFormat="1" applyFont="1" applyBorder="1" applyAlignment="1">
      <alignment horizontal="right" indent="1"/>
    </xf>
    <xf numFmtId="3" fontId="34" fillId="0" borderId="73" xfId="4" applyNumberFormat="1" applyFont="1" applyBorder="1" applyAlignment="1">
      <alignment horizontal="right" indent="1"/>
    </xf>
    <xf numFmtId="0" fontId="11" fillId="0" borderId="85" xfId="28" applyFill="1" applyBorder="1" applyAlignment="1">
      <alignment horizontal="center" vertical="center"/>
    </xf>
    <xf numFmtId="3" fontId="11" fillId="0" borderId="20" xfId="28" applyNumberFormat="1" applyBorder="1" applyAlignment="1">
      <alignment vertical="center"/>
    </xf>
    <xf numFmtId="3" fontId="11" fillId="0" borderId="21" xfId="28" applyNumberFormat="1" applyFill="1" applyBorder="1" applyAlignment="1">
      <alignment vertical="center"/>
    </xf>
    <xf numFmtId="3" fontId="11" fillId="0" borderId="21" xfId="28" applyNumberFormat="1" applyBorder="1" applyAlignment="1">
      <alignment vertical="center"/>
    </xf>
    <xf numFmtId="3" fontId="11" fillId="0" borderId="19" xfId="28" applyNumberFormat="1" applyBorder="1" applyAlignment="1">
      <alignment vertical="center"/>
    </xf>
    <xf numFmtId="3" fontId="11" fillId="0" borderId="85" xfId="28" applyNumberFormat="1" applyBorder="1" applyAlignment="1">
      <alignment vertical="center"/>
    </xf>
    <xf numFmtId="3" fontId="11" fillId="0" borderId="16" xfId="28" applyNumberFormat="1" applyBorder="1" applyAlignment="1">
      <alignment vertical="center"/>
    </xf>
    <xf numFmtId="164" fontId="11" fillId="0" borderId="19" xfId="28" applyNumberFormat="1" applyBorder="1" applyAlignment="1">
      <alignment vertical="center"/>
    </xf>
    <xf numFmtId="3" fontId="34" fillId="0" borderId="21" xfId="4" applyNumberFormat="1" applyFont="1" applyBorder="1" applyAlignment="1">
      <alignment horizontal="right" indent="1"/>
    </xf>
    <xf numFmtId="3" fontId="34" fillId="0" borderId="22" xfId="4" applyNumberFormat="1" applyFont="1" applyBorder="1" applyAlignment="1">
      <alignment horizontal="right" indent="1"/>
    </xf>
    <xf numFmtId="3" fontId="34" fillId="0" borderId="85" xfId="4" applyNumberFormat="1" applyFont="1" applyBorder="1" applyAlignment="1">
      <alignment horizontal="right" indent="1"/>
    </xf>
    <xf numFmtId="3" fontId="34" fillId="0" borderId="16" xfId="4" applyNumberFormat="1" applyFont="1" applyBorder="1" applyAlignment="1">
      <alignment horizontal="right" indent="1"/>
    </xf>
    <xf numFmtId="0" fontId="11" fillId="0" borderId="85" xfId="28" applyBorder="1" applyAlignment="1">
      <alignment horizontal="center" vertical="center"/>
    </xf>
    <xf numFmtId="0" fontId="11" fillId="2" borderId="85" xfId="28" applyFill="1" applyBorder="1" applyAlignment="1">
      <alignment horizontal="center" vertical="center"/>
    </xf>
    <xf numFmtId="0" fontId="11" fillId="2" borderId="91" xfId="28" applyFill="1" applyBorder="1" applyAlignment="1">
      <alignment horizontal="center" vertical="center"/>
    </xf>
    <xf numFmtId="3" fontId="11" fillId="0" borderId="30" xfId="28" applyNumberFormat="1" applyBorder="1" applyAlignment="1">
      <alignment vertical="center"/>
    </xf>
    <xf numFmtId="3" fontId="11" fillId="0" borderId="34" xfId="28" applyNumberFormat="1" applyBorder="1" applyAlignment="1">
      <alignment vertical="center"/>
    </xf>
    <xf numFmtId="3" fontId="11" fillId="0" borderId="38" xfId="28" applyNumberFormat="1" applyBorder="1" applyAlignment="1">
      <alignment vertical="center"/>
    </xf>
    <xf numFmtId="3" fontId="11" fillId="0" borderId="86" xfId="28" applyNumberFormat="1" applyBorder="1" applyAlignment="1">
      <alignment vertical="center"/>
    </xf>
    <xf numFmtId="3" fontId="11" fillId="0" borderId="76" xfId="28" applyNumberFormat="1" applyBorder="1" applyAlignment="1">
      <alignment vertical="center"/>
    </xf>
    <xf numFmtId="164" fontId="11" fillId="0" borderId="77" xfId="28" applyNumberFormat="1" applyBorder="1" applyAlignment="1">
      <alignment vertical="center"/>
    </xf>
    <xf numFmtId="3" fontId="34" fillId="0" borderId="64" xfId="4" applyNumberFormat="1" applyFont="1" applyBorder="1" applyAlignment="1">
      <alignment horizontal="right" indent="1"/>
    </xf>
    <xf numFmtId="3" fontId="34" fillId="0" borderId="75" xfId="4" applyNumberFormat="1" applyFont="1" applyBorder="1" applyAlignment="1">
      <alignment horizontal="right" indent="1"/>
    </xf>
    <xf numFmtId="3" fontId="34" fillId="0" borderId="86" xfId="4" applyNumberFormat="1" applyFont="1" applyBorder="1" applyAlignment="1">
      <alignment horizontal="right" indent="1"/>
    </xf>
    <xf numFmtId="3" fontId="34" fillId="0" borderId="76" xfId="4" applyNumberFormat="1" applyFont="1" applyBorder="1" applyAlignment="1">
      <alignment horizontal="right" indent="1"/>
    </xf>
    <xf numFmtId="3" fontId="34" fillId="2" borderId="64" xfId="4" applyNumberFormat="1" applyFont="1" applyFill="1" applyBorder="1" applyAlignment="1">
      <alignment horizontal="right" indent="1"/>
    </xf>
    <xf numFmtId="3" fontId="34" fillId="2" borderId="75" xfId="4" applyNumberFormat="1" applyFont="1" applyFill="1" applyBorder="1" applyAlignment="1">
      <alignment horizontal="right" indent="1"/>
    </xf>
    <xf numFmtId="3" fontId="34" fillId="2" borderId="86" xfId="4" applyNumberFormat="1" applyFont="1" applyFill="1" applyBorder="1" applyAlignment="1">
      <alignment horizontal="right" indent="1"/>
    </xf>
    <xf numFmtId="3" fontId="34" fillId="2" borderId="76" xfId="4" applyNumberFormat="1" applyFont="1" applyFill="1" applyBorder="1" applyAlignment="1">
      <alignment horizontal="right" indent="1"/>
    </xf>
    <xf numFmtId="3" fontId="34" fillId="2" borderId="22" xfId="4" applyNumberFormat="1" applyFont="1" applyFill="1" applyBorder="1" applyAlignment="1">
      <alignment horizontal="right" indent="1"/>
    </xf>
    <xf numFmtId="3" fontId="34" fillId="2" borderId="21" xfId="4" applyNumberFormat="1" applyFont="1" applyFill="1" applyBorder="1" applyAlignment="1">
      <alignment horizontal="right" indent="1"/>
    </xf>
    <xf numFmtId="3" fontId="34" fillId="2" borderId="85" xfId="4" applyNumberFormat="1" applyFont="1" applyFill="1" applyBorder="1" applyAlignment="1">
      <alignment horizontal="right" indent="1"/>
    </xf>
    <xf numFmtId="3" fontId="34" fillId="2" borderId="16" xfId="4" applyNumberFormat="1" applyFont="1" applyFill="1" applyBorder="1" applyAlignment="1">
      <alignment horizontal="right" indent="1"/>
    </xf>
    <xf numFmtId="0" fontId="11" fillId="2" borderId="0" xfId="28" applyFill="1" applyBorder="1" applyAlignment="1">
      <alignment horizontal="center" vertical="center"/>
    </xf>
    <xf numFmtId="3" fontId="11" fillId="0" borderId="0" xfId="28" applyNumberFormat="1" applyBorder="1" applyAlignment="1">
      <alignment vertical="center"/>
    </xf>
    <xf numFmtId="3" fontId="11" fillId="0" borderId="0" xfId="28" applyNumberFormat="1" applyFill="1" applyBorder="1" applyAlignment="1">
      <alignment vertical="center"/>
    </xf>
    <xf numFmtId="164" fontId="11" fillId="0" borderId="0" xfId="28" applyNumberFormat="1" applyBorder="1" applyAlignment="1">
      <alignment vertical="center"/>
    </xf>
    <xf numFmtId="3" fontId="34" fillId="7" borderId="43" xfId="4" applyNumberFormat="1" applyFont="1" applyFill="1" applyBorder="1" applyAlignment="1">
      <alignment horizontal="right" indent="1"/>
    </xf>
    <xf numFmtId="3" fontId="34" fillId="7" borderId="50" xfId="4" applyNumberFormat="1" applyFont="1" applyFill="1" applyBorder="1" applyAlignment="1">
      <alignment horizontal="right" indent="1"/>
    </xf>
    <xf numFmtId="3" fontId="34" fillId="7" borderId="92" xfId="4" applyNumberFormat="1" applyFont="1" applyFill="1" applyBorder="1" applyAlignment="1">
      <alignment horizontal="right" indent="1"/>
    </xf>
    <xf numFmtId="3" fontId="34" fillId="7" borderId="42" xfId="4" applyNumberFormat="1" applyFont="1" applyFill="1" applyBorder="1" applyAlignment="1">
      <alignment horizontal="right" indent="1"/>
    </xf>
    <xf numFmtId="164" fontId="34" fillId="7" borderId="47" xfId="29" applyNumberFormat="1" applyFont="1" applyFill="1" applyBorder="1" applyAlignment="1">
      <alignment horizontal="right" indent="1"/>
    </xf>
    <xf numFmtId="0" fontId="6" fillId="0" borderId="0" xfId="4" applyAlignment="1">
      <alignment vertical="center"/>
    </xf>
    <xf numFmtId="0" fontId="6" fillId="0" borderId="0" xfId="4" applyAlignment="1">
      <alignment horizontal="center" vertical="center" wrapText="1"/>
    </xf>
    <xf numFmtId="0" fontId="6" fillId="0" borderId="14" xfId="4" applyFont="1" applyFill="1" applyBorder="1" applyAlignment="1">
      <alignment horizontal="left" vertical="center" indent="1"/>
    </xf>
    <xf numFmtId="0" fontId="6" fillId="0" borderId="19" xfId="4" applyFont="1" applyFill="1" applyBorder="1" applyAlignment="1">
      <alignment horizontal="left" vertical="center" indent="1"/>
    </xf>
    <xf numFmtId="10" fontId="8" fillId="0" borderId="20" xfId="20" applyNumberFormat="1" applyFont="1" applyFill="1" applyBorder="1" applyAlignment="1">
      <alignment horizontal="right" vertical="center" indent="1"/>
    </xf>
    <xf numFmtId="0" fontId="45" fillId="0" borderId="0" xfId="0" applyFont="1"/>
    <xf numFmtId="0" fontId="46" fillId="0" borderId="0" xfId="0" applyFont="1"/>
    <xf numFmtId="4" fontId="3" fillId="9" borderId="10" xfId="0" applyNumberFormat="1" applyFont="1" applyFill="1" applyBorder="1"/>
    <xf numFmtId="3" fontId="3" fillId="10" borderId="21" xfId="0" applyNumberFormat="1" applyFont="1" applyFill="1" applyBorder="1"/>
    <xf numFmtId="3" fontId="0" fillId="0" borderId="21" xfId="0" applyNumberFormat="1" applyBorder="1"/>
    <xf numFmtId="0" fontId="6" fillId="0" borderId="0" xfId="5" applyFont="1" applyAlignment="1">
      <alignment vertical="center"/>
    </xf>
    <xf numFmtId="0" fontId="0" fillId="2" borderId="0" xfId="0" applyFill="1"/>
    <xf numFmtId="166" fontId="7" fillId="3" borderId="11" xfId="1" applyNumberFormat="1" applyFont="1" applyFill="1" applyBorder="1" applyAlignment="1">
      <alignment horizontal="center" vertical="center"/>
    </xf>
    <xf numFmtId="166" fontId="7" fillId="3" borderId="22" xfId="1" applyNumberFormat="1" applyFont="1" applyFill="1" applyBorder="1" applyAlignment="1">
      <alignment horizontal="center" vertical="center"/>
    </xf>
    <xf numFmtId="10" fontId="0" fillId="2" borderId="0" xfId="30" applyNumberFormat="1" applyFont="1" applyFill="1"/>
    <xf numFmtId="0" fontId="12" fillId="2" borderId="64" xfId="1" applyFont="1" applyFill="1" applyBorder="1" applyAlignment="1">
      <alignment vertical="center" wrapText="1"/>
    </xf>
    <xf numFmtId="3" fontId="8" fillId="2" borderId="64" xfId="1" applyNumberFormat="1" applyFont="1" applyFill="1" applyBorder="1" applyAlignment="1">
      <alignment vertical="center"/>
    </xf>
    <xf numFmtId="3" fontId="18" fillId="4" borderId="80" xfId="1" applyNumberFormat="1" applyFont="1" applyFill="1" applyBorder="1" applyAlignment="1">
      <alignment vertical="center"/>
    </xf>
    <xf numFmtId="3" fontId="18" fillId="3" borderId="81" xfId="1" applyNumberFormat="1" applyFont="1" applyFill="1" applyBorder="1" applyAlignment="1">
      <alignment vertical="center"/>
    </xf>
    <xf numFmtId="0" fontId="9" fillId="0" borderId="0" xfId="1" applyFont="1" applyFill="1" applyBorder="1" applyAlignment="1">
      <alignment vertical="center"/>
    </xf>
    <xf numFmtId="0" fontId="5" fillId="0" borderId="0" xfId="18" applyFont="1"/>
    <xf numFmtId="0" fontId="13" fillId="0" borderId="0" xfId="18" applyFont="1"/>
    <xf numFmtId="3" fontId="13" fillId="0" borderId="0" xfId="18" applyNumberFormat="1" applyFont="1"/>
    <xf numFmtId="168" fontId="13" fillId="0" borderId="0" xfId="30" applyNumberFormat="1" applyFont="1"/>
    <xf numFmtId="168" fontId="13" fillId="0" borderId="0" xfId="30" applyNumberFormat="1" applyFont="1" applyBorder="1"/>
    <xf numFmtId="0" fontId="18" fillId="0" borderId="12" xfId="17" applyFont="1" applyBorder="1" applyAlignment="1">
      <alignment horizontal="left" vertical="center" wrapText="1" indent="1"/>
    </xf>
    <xf numFmtId="10" fontId="8" fillId="0" borderId="73" xfId="20" applyNumberFormat="1" applyFont="1" applyFill="1" applyBorder="1" applyAlignment="1">
      <alignment horizontal="right" vertical="center" indent="1"/>
    </xf>
    <xf numFmtId="3" fontId="18" fillId="0" borderId="17" xfId="18" applyNumberFormat="1" applyFont="1" applyBorder="1" applyAlignment="1">
      <alignment horizontal="right" vertical="center" indent="1"/>
    </xf>
    <xf numFmtId="3" fontId="18" fillId="0" borderId="18" xfId="18" applyNumberFormat="1" applyFont="1" applyBorder="1" applyAlignment="1">
      <alignment horizontal="right" vertical="center" indent="1"/>
    </xf>
    <xf numFmtId="10" fontId="18" fillId="0" borderId="72" xfId="18" applyNumberFormat="1" applyFont="1" applyBorder="1" applyAlignment="1">
      <alignment horizontal="right" vertical="center" indent="1"/>
    </xf>
    <xf numFmtId="3" fontId="18" fillId="0" borderId="83" xfId="18" applyNumberFormat="1" applyFont="1" applyBorder="1" applyAlignment="1">
      <alignment horizontal="right" vertical="center" indent="1"/>
    </xf>
    <xf numFmtId="0" fontId="18" fillId="0" borderId="19" xfId="17" applyFont="1" applyBorder="1" applyAlignment="1">
      <alignment horizontal="left" vertical="center" wrapText="1" indent="1"/>
    </xf>
    <xf numFmtId="10" fontId="8" fillId="0" borderId="16" xfId="20" applyNumberFormat="1" applyFont="1" applyFill="1" applyBorder="1" applyAlignment="1">
      <alignment horizontal="right" vertical="center" indent="1"/>
    </xf>
    <xf numFmtId="3" fontId="18" fillId="0" borderId="21" xfId="18" applyNumberFormat="1" applyFont="1" applyBorder="1" applyAlignment="1">
      <alignment horizontal="right" vertical="center" indent="1"/>
    </xf>
    <xf numFmtId="3" fontId="18" fillId="0" borderId="22" xfId="18" applyNumberFormat="1" applyFont="1" applyBorder="1" applyAlignment="1">
      <alignment horizontal="right" vertical="center" indent="1"/>
    </xf>
    <xf numFmtId="10" fontId="18" fillId="0" borderId="20" xfId="18" applyNumberFormat="1" applyFont="1" applyBorder="1" applyAlignment="1">
      <alignment horizontal="right" vertical="center" indent="1"/>
    </xf>
    <xf numFmtId="3" fontId="18" fillId="0" borderId="19" xfId="18" applyNumberFormat="1" applyFont="1" applyBorder="1" applyAlignment="1">
      <alignment horizontal="right" vertical="center" indent="1"/>
    </xf>
    <xf numFmtId="3" fontId="18" fillId="0" borderId="85" xfId="18" applyNumberFormat="1" applyFont="1" applyBorder="1" applyAlignment="1">
      <alignment horizontal="right" vertical="center" indent="1"/>
    </xf>
    <xf numFmtId="10" fontId="13" fillId="0" borderId="68" xfId="18" applyNumberFormat="1" applyFont="1" applyBorder="1" applyAlignment="1">
      <alignment horizontal="right" vertical="center" indent="1"/>
    </xf>
    <xf numFmtId="3" fontId="13" fillId="0" borderId="3" xfId="18" applyNumberFormat="1" applyFont="1" applyBorder="1" applyAlignment="1">
      <alignment horizontal="right" vertical="center" indent="1"/>
    </xf>
    <xf numFmtId="3" fontId="13" fillId="0" borderId="4" xfId="18" applyNumberFormat="1" applyFont="1" applyBorder="1" applyAlignment="1">
      <alignment horizontal="right" vertical="center" indent="1"/>
    </xf>
    <xf numFmtId="10" fontId="13" fillId="0" borderId="2" xfId="18" applyNumberFormat="1" applyFont="1" applyBorder="1" applyAlignment="1">
      <alignment horizontal="right" vertical="center" indent="1"/>
    </xf>
    <xf numFmtId="3" fontId="13" fillId="0" borderId="5" xfId="18" applyNumberFormat="1" applyFont="1" applyBorder="1" applyAlignment="1">
      <alignment horizontal="right" vertical="center" indent="1"/>
    </xf>
    <xf numFmtId="3" fontId="13" fillId="0" borderId="82" xfId="18" applyNumberFormat="1" applyFont="1" applyBorder="1" applyAlignment="1">
      <alignment horizontal="right" vertical="center" indent="1"/>
    </xf>
    <xf numFmtId="0" fontId="48" fillId="0" borderId="0" xfId="18" applyFont="1"/>
    <xf numFmtId="4" fontId="6" fillId="0" borderId="26" xfId="27" applyNumberFormat="1" applyFont="1" applyFill="1" applyBorder="1" applyAlignment="1">
      <alignment horizontal="center" vertical="center"/>
    </xf>
    <xf numFmtId="0" fontId="11" fillId="0" borderId="0" xfId="27" applyAlignment="1">
      <alignment horizontal="right" vertical="center" indent="1"/>
    </xf>
    <xf numFmtId="0" fontId="6" fillId="0" borderId="0" xfId="4" applyAlignment="1">
      <alignment horizontal="right"/>
    </xf>
    <xf numFmtId="3" fontId="34" fillId="2" borderId="15" xfId="4" applyNumberFormat="1" applyFont="1" applyFill="1" applyBorder="1" applyAlignment="1">
      <alignment horizontal="right" indent="1"/>
    </xf>
    <xf numFmtId="0" fontId="34" fillId="2" borderId="92" xfId="28" applyFont="1" applyFill="1" applyBorder="1" applyAlignment="1">
      <alignment horizontal="center" vertical="center"/>
    </xf>
    <xf numFmtId="3" fontId="34" fillId="0" borderId="42" xfId="4" applyNumberFormat="1" applyFont="1" applyFill="1" applyBorder="1" applyAlignment="1">
      <alignment horizontal="right" indent="1"/>
    </xf>
    <xf numFmtId="3" fontId="34" fillId="0" borderId="43" xfId="4" applyNumberFormat="1" applyFont="1" applyFill="1" applyBorder="1" applyAlignment="1">
      <alignment horizontal="right" indent="1"/>
    </xf>
    <xf numFmtId="3" fontId="34" fillId="0" borderId="50" xfId="4" applyNumberFormat="1" applyFont="1" applyFill="1" applyBorder="1" applyAlignment="1">
      <alignment horizontal="right" indent="1"/>
    </xf>
    <xf numFmtId="3" fontId="34" fillId="0" borderId="92" xfId="4" applyNumberFormat="1" applyFont="1" applyFill="1" applyBorder="1" applyAlignment="1">
      <alignment horizontal="right" indent="1"/>
    </xf>
    <xf numFmtId="4" fontId="3" fillId="9" borderId="93" xfId="0" applyNumberFormat="1" applyFont="1" applyFill="1" applyBorder="1"/>
    <xf numFmtId="3" fontId="3" fillId="9" borderId="94" xfId="0" applyNumberFormat="1" applyFont="1" applyFill="1" applyBorder="1"/>
    <xf numFmtId="3" fontId="0" fillId="9" borderId="94" xfId="0" applyNumberFormat="1" applyFill="1" applyBorder="1"/>
    <xf numFmtId="3" fontId="3" fillId="9" borderId="21" xfId="0" applyNumberFormat="1" applyFont="1" applyFill="1" applyBorder="1"/>
    <xf numFmtId="3" fontId="19" fillId="2" borderId="3" xfId="1" applyNumberFormat="1" applyFont="1" applyFill="1" applyBorder="1" applyAlignment="1">
      <alignment vertical="center"/>
    </xf>
    <xf numFmtId="0" fontId="9" fillId="2" borderId="4" xfId="1" applyFont="1" applyFill="1" applyBorder="1" applyAlignment="1">
      <alignment vertical="center"/>
    </xf>
    <xf numFmtId="3" fontId="10" fillId="2" borderId="49" xfId="1" applyNumberFormat="1" applyFont="1" applyFill="1" applyBorder="1" applyAlignment="1">
      <alignment vertical="center"/>
    </xf>
    <xf numFmtId="0" fontId="10" fillId="2" borderId="49" xfId="1" applyFont="1" applyFill="1" applyBorder="1" applyAlignment="1">
      <alignment vertical="center"/>
    </xf>
    <xf numFmtId="3" fontId="26" fillId="4" borderId="69" xfId="1" applyNumberFormat="1" applyFont="1" applyFill="1" applyBorder="1" applyAlignment="1">
      <alignment horizontal="right" vertical="center"/>
    </xf>
    <xf numFmtId="3" fontId="26" fillId="3" borderId="70" xfId="1" applyNumberFormat="1" applyFont="1" applyFill="1" applyBorder="1" applyAlignment="1">
      <alignment horizontal="right" vertical="center"/>
    </xf>
    <xf numFmtId="0" fontId="16" fillId="2" borderId="10" xfId="1" applyFont="1" applyFill="1" applyBorder="1" applyAlignment="1">
      <alignment vertical="center"/>
    </xf>
    <xf numFmtId="0" fontId="8" fillId="2" borderId="11" xfId="1" applyFont="1" applyFill="1" applyBorder="1" applyAlignment="1">
      <alignment vertical="center"/>
    </xf>
    <xf numFmtId="0" fontId="9" fillId="2" borderId="8" xfId="1" applyFont="1" applyFill="1" applyBorder="1" applyAlignment="1">
      <alignment vertical="center"/>
    </xf>
    <xf numFmtId="164" fontId="20" fillId="2" borderId="11" xfId="1" applyNumberFormat="1" applyFont="1" applyFill="1" applyBorder="1" applyAlignment="1">
      <alignment horizontal="right" vertical="center"/>
    </xf>
    <xf numFmtId="3" fontId="8" fillId="4" borderId="78" xfId="1" applyNumberFormat="1" applyFont="1" applyFill="1" applyBorder="1" applyAlignment="1">
      <alignment horizontal="right" vertical="center"/>
    </xf>
    <xf numFmtId="164" fontId="20" fillId="2" borderId="14" xfId="1" applyNumberFormat="1" applyFont="1" applyFill="1" applyBorder="1" applyAlignment="1">
      <alignment horizontal="right" vertical="center"/>
    </xf>
    <xf numFmtId="3" fontId="8" fillId="3" borderId="79" xfId="1" applyNumberFormat="1" applyFont="1" applyFill="1" applyBorder="1" applyAlignment="1">
      <alignment horizontal="right" vertical="center"/>
    </xf>
    <xf numFmtId="3" fontId="26" fillId="5" borderId="70" xfId="1" applyNumberFormat="1" applyFont="1" applyFill="1" applyBorder="1" applyAlignment="1">
      <alignment horizontal="right" vertical="center"/>
    </xf>
    <xf numFmtId="0" fontId="6" fillId="0" borderId="11" xfId="4" applyFont="1" applyFill="1" applyBorder="1" applyAlignment="1">
      <alignment vertical="center"/>
    </xf>
    <xf numFmtId="3" fontId="32" fillId="0" borderId="87" xfId="5" applyNumberFormat="1" applyFont="1" applyBorder="1" applyAlignment="1">
      <alignment horizontal="right" vertical="center" indent="1"/>
    </xf>
    <xf numFmtId="3" fontId="32" fillId="0" borderId="59" xfId="5" applyNumberFormat="1" applyFont="1" applyBorder="1" applyAlignment="1">
      <alignment horizontal="right" vertical="center" indent="1"/>
    </xf>
    <xf numFmtId="0" fontId="6" fillId="0" borderId="22" xfId="4" applyFont="1" applyFill="1" applyBorder="1" applyAlignment="1">
      <alignment vertical="center"/>
    </xf>
    <xf numFmtId="3" fontId="32" fillId="0" borderId="61" xfId="5" applyNumberFormat="1" applyFont="1" applyBorder="1" applyAlignment="1">
      <alignment horizontal="right" vertical="center" indent="1"/>
    </xf>
    <xf numFmtId="3" fontId="33" fillId="0" borderId="85" xfId="5" applyNumberFormat="1" applyFont="1" applyBorder="1" applyAlignment="1">
      <alignment horizontal="right" vertical="center" indent="1"/>
    </xf>
    <xf numFmtId="3" fontId="34" fillId="0" borderId="85" xfId="5" applyNumberFormat="1" applyFont="1" applyBorder="1" applyAlignment="1">
      <alignment horizontal="right" vertical="center" indent="1"/>
    </xf>
    <xf numFmtId="3" fontId="33" fillId="0" borderId="61" xfId="5" applyNumberFormat="1" applyFont="1" applyBorder="1" applyAlignment="1">
      <alignment horizontal="right" vertical="center" indent="1"/>
    </xf>
    <xf numFmtId="3" fontId="18" fillId="0" borderId="0" xfId="18" applyNumberFormat="1" applyFont="1"/>
    <xf numFmtId="0" fontId="0" fillId="0" borderId="0" xfId="0" applyAlignment="1">
      <alignment horizontal="right"/>
    </xf>
    <xf numFmtId="3" fontId="18" fillId="0" borderId="10" xfId="18" applyNumberFormat="1" applyFont="1" applyBorder="1" applyAlignment="1">
      <alignment horizontal="right" vertical="center" indent="1"/>
    </xf>
    <xf numFmtId="3" fontId="18" fillId="0" borderId="14" xfId="18" applyNumberFormat="1" applyFont="1" applyBorder="1" applyAlignment="1">
      <alignment horizontal="right" vertical="center" indent="1"/>
    </xf>
    <xf numFmtId="164" fontId="8" fillId="2" borderId="0" xfId="1" applyNumberFormat="1" applyFont="1" applyFill="1" applyAlignment="1">
      <alignment horizontal="right" vertical="center"/>
    </xf>
    <xf numFmtId="0" fontId="10" fillId="2" borderId="0" xfId="1" applyFont="1" applyFill="1" applyAlignment="1">
      <alignment horizontal="center" vertical="center" wrapText="1"/>
    </xf>
    <xf numFmtId="3" fontId="7" fillId="0" borderId="10" xfId="1" applyNumberFormat="1" applyFont="1" applyBorder="1" applyAlignment="1">
      <alignment horizontal="center" vertical="center"/>
    </xf>
    <xf numFmtId="10" fontId="8" fillId="2" borderId="0" xfId="1" applyNumberFormat="1" applyFont="1" applyFill="1" applyAlignment="1">
      <alignment horizontal="center" vertical="center"/>
    </xf>
    <xf numFmtId="3" fontId="7" fillId="0" borderId="17" xfId="1" applyNumberFormat="1" applyFont="1" applyBorder="1" applyAlignment="1">
      <alignment horizontal="center" vertical="center"/>
    </xf>
    <xf numFmtId="3" fontId="7" fillId="0" borderId="0" xfId="1" applyNumberFormat="1" applyFont="1" applyAlignment="1">
      <alignment horizontal="center" vertical="center"/>
    </xf>
    <xf numFmtId="0" fontId="8" fillId="2" borderId="0" xfId="1" applyFont="1" applyFill="1" applyAlignment="1">
      <alignment horizontal="center" vertical="center"/>
    </xf>
    <xf numFmtId="0" fontId="7" fillId="2" borderId="0" xfId="1" applyFont="1" applyFill="1" applyAlignment="1">
      <alignment horizontal="left" vertical="center" wrapText="1"/>
    </xf>
    <xf numFmtId="1" fontId="7" fillId="0" borderId="3" xfId="1" applyNumberFormat="1" applyFont="1" applyBorder="1" applyAlignment="1">
      <alignment horizontal="center" vertical="center"/>
    </xf>
    <xf numFmtId="1" fontId="7" fillId="0" borderId="43" xfId="1" applyNumberFormat="1" applyFont="1" applyBorder="1" applyAlignment="1">
      <alignment horizontal="center" vertical="center"/>
    </xf>
    <xf numFmtId="1" fontId="51" fillId="0" borderId="42" xfId="1" applyNumberFormat="1" applyFont="1" applyBorder="1" applyAlignment="1">
      <alignment horizontal="center" vertical="center"/>
    </xf>
    <xf numFmtId="1" fontId="51" fillId="0" borderId="50" xfId="1" applyNumberFormat="1" applyFont="1" applyBorder="1" applyAlignment="1">
      <alignment horizontal="center" vertical="center"/>
    </xf>
    <xf numFmtId="1" fontId="51" fillId="0" borderId="47" xfId="1" applyNumberFormat="1" applyFont="1" applyBorder="1" applyAlignment="1">
      <alignment horizontal="center" vertical="center"/>
    </xf>
    <xf numFmtId="0" fontId="53" fillId="2" borderId="51" xfId="1" applyFont="1" applyFill="1" applyBorder="1" applyAlignment="1">
      <alignment vertical="center"/>
    </xf>
    <xf numFmtId="164" fontId="53" fillId="2" borderId="29" xfId="1" applyNumberFormat="1" applyFont="1" applyFill="1" applyBorder="1" applyAlignment="1">
      <alignment vertical="center"/>
    </xf>
    <xf numFmtId="164" fontId="53" fillId="2" borderId="28" xfId="1" applyNumberFormat="1" applyFont="1" applyFill="1" applyBorder="1" applyAlignment="1">
      <alignment vertical="center"/>
    </xf>
    <xf numFmtId="164" fontId="53" fillId="2" borderId="7" xfId="1" applyNumberFormat="1" applyFont="1" applyFill="1" applyBorder="1" applyAlignment="1">
      <alignment vertical="center"/>
    </xf>
    <xf numFmtId="164" fontId="53" fillId="2" borderId="76" xfId="1" applyNumberFormat="1" applyFont="1" applyFill="1" applyBorder="1" applyAlignment="1">
      <alignment vertical="center"/>
    </xf>
    <xf numFmtId="164" fontId="53" fillId="2" borderId="75" xfId="1" applyNumberFormat="1" applyFont="1" applyFill="1" applyBorder="1" applyAlignment="1">
      <alignment horizontal="right" vertical="center"/>
    </xf>
    <xf numFmtId="164" fontId="53" fillId="2" borderId="77" xfId="1" applyNumberFormat="1" applyFont="1" applyFill="1" applyBorder="1" applyAlignment="1">
      <alignment horizontal="right" vertical="center"/>
    </xf>
    <xf numFmtId="164" fontId="53" fillId="2" borderId="55" xfId="1" applyNumberFormat="1" applyFont="1" applyFill="1" applyBorder="1" applyAlignment="1">
      <alignment vertical="center"/>
    </xf>
    <xf numFmtId="164" fontId="53" fillId="2" borderId="25" xfId="1" applyNumberFormat="1" applyFont="1" applyFill="1" applyBorder="1" applyAlignment="1">
      <alignment horizontal="right" vertical="center"/>
    </xf>
    <xf numFmtId="164" fontId="53" fillId="2" borderId="27" xfId="1" applyNumberFormat="1" applyFont="1" applyFill="1" applyBorder="1" applyAlignment="1">
      <alignment horizontal="right" vertical="center"/>
    </xf>
    <xf numFmtId="164" fontId="20" fillId="2" borderId="42" xfId="1" applyNumberFormat="1" applyFont="1" applyFill="1" applyBorder="1" applyAlignment="1">
      <alignment horizontal="right" vertical="center"/>
    </xf>
    <xf numFmtId="164" fontId="21" fillId="2" borderId="50" xfId="1" applyNumberFormat="1" applyFont="1" applyFill="1" applyBorder="1" applyAlignment="1">
      <alignment horizontal="right" vertical="center"/>
    </xf>
    <xf numFmtId="164" fontId="21" fillId="2" borderId="47" xfId="1" applyNumberFormat="1" applyFont="1" applyFill="1" applyBorder="1" applyAlignment="1">
      <alignment horizontal="right" vertical="center"/>
    </xf>
    <xf numFmtId="165" fontId="53" fillId="2" borderId="51" xfId="1" applyNumberFormat="1" applyFont="1" applyFill="1" applyBorder="1" applyAlignment="1">
      <alignment horizontal="right" vertical="center"/>
    </xf>
    <xf numFmtId="164" fontId="53" fillId="2" borderId="51" xfId="1" applyNumberFormat="1" applyFont="1" applyFill="1" applyBorder="1" applyAlignment="1">
      <alignment horizontal="right" vertical="center"/>
    </xf>
    <xf numFmtId="164" fontId="53" fillId="2" borderId="9" xfId="1" applyNumberFormat="1" applyFont="1" applyFill="1" applyBorder="1" applyAlignment="1">
      <alignment horizontal="right" vertical="center"/>
    </xf>
    <xf numFmtId="164" fontId="53" fillId="2" borderId="11" xfId="1" applyNumberFormat="1" applyFont="1" applyFill="1" applyBorder="1" applyAlignment="1">
      <alignment horizontal="right" vertical="center"/>
    </xf>
    <xf numFmtId="164" fontId="53" fillId="2" borderId="59" xfId="1" applyNumberFormat="1" applyFont="1" applyFill="1" applyBorder="1" applyAlignment="1">
      <alignment horizontal="right" vertical="center"/>
    </xf>
    <xf numFmtId="164" fontId="53" fillId="2" borderId="16" xfId="1" applyNumberFormat="1" applyFont="1" applyFill="1" applyBorder="1" applyAlignment="1">
      <alignment horizontal="right" vertical="center"/>
    </xf>
    <xf numFmtId="164" fontId="53" fillId="2" borderId="22" xfId="1" applyNumberFormat="1" applyFont="1" applyFill="1" applyBorder="1" applyAlignment="1">
      <alignment horizontal="right" vertical="center"/>
    </xf>
    <xf numFmtId="164" fontId="53" fillId="2" borderId="61" xfId="1" applyNumberFormat="1" applyFont="1" applyFill="1" applyBorder="1" applyAlignment="1">
      <alignment horizontal="right" vertical="center"/>
    </xf>
    <xf numFmtId="164" fontId="53" fillId="2" borderId="55" xfId="1" applyNumberFormat="1" applyFont="1" applyFill="1" applyBorder="1" applyAlignment="1">
      <alignment horizontal="right" vertical="center"/>
    </xf>
    <xf numFmtId="164" fontId="53" fillId="2" borderId="26" xfId="1" applyNumberFormat="1" applyFont="1" applyFill="1" applyBorder="1" applyAlignment="1">
      <alignment horizontal="right" vertical="center"/>
    </xf>
    <xf numFmtId="164" fontId="53" fillId="2" borderId="19" xfId="1" applyNumberFormat="1" applyFont="1" applyFill="1" applyBorder="1" applyAlignment="1">
      <alignment horizontal="right" vertical="center"/>
    </xf>
    <xf numFmtId="164" fontId="53" fillId="2" borderId="68" xfId="1" applyNumberFormat="1" applyFont="1" applyFill="1" applyBorder="1" applyAlignment="1">
      <alignment horizontal="right" vertical="center"/>
    </xf>
    <xf numFmtId="164" fontId="53" fillId="2" borderId="4" xfId="1" applyNumberFormat="1" applyFont="1" applyFill="1" applyBorder="1" applyAlignment="1">
      <alignment horizontal="right" vertical="center"/>
    </xf>
    <xf numFmtId="164" fontId="53" fillId="2" borderId="5" xfId="1" applyNumberFormat="1" applyFont="1" applyFill="1" applyBorder="1" applyAlignment="1">
      <alignment horizontal="right" vertical="center"/>
    </xf>
    <xf numFmtId="0" fontId="12" fillId="0" borderId="22" xfId="1" applyFont="1" applyBorder="1" applyAlignment="1">
      <alignment vertical="center"/>
    </xf>
    <xf numFmtId="0" fontId="12" fillId="0" borderId="15" xfId="1" applyFont="1" applyBorder="1" applyAlignment="1">
      <alignment vertical="center"/>
    </xf>
    <xf numFmtId="0" fontId="12" fillId="0" borderId="16" xfId="1" applyFont="1" applyBorder="1" applyAlignment="1">
      <alignment vertical="center"/>
    </xf>
    <xf numFmtId="3" fontId="8" fillId="0" borderId="3" xfId="4" applyNumberFormat="1" applyFont="1" applyBorder="1" applyAlignment="1">
      <alignment horizontal="right" vertical="center"/>
    </xf>
    <xf numFmtId="0" fontId="12" fillId="0" borderId="67" xfId="1" applyFont="1" applyBorder="1" applyAlignment="1">
      <alignment vertical="center"/>
    </xf>
    <xf numFmtId="3" fontId="8" fillId="0" borderId="17" xfId="1" applyNumberFormat="1" applyFont="1" applyBorder="1" applyAlignment="1">
      <alignment horizontal="right" vertical="center"/>
    </xf>
    <xf numFmtId="164" fontId="53" fillId="0" borderId="73" xfId="1" applyNumberFormat="1" applyFont="1" applyBorder="1" applyAlignment="1">
      <alignment horizontal="right" vertical="center"/>
    </xf>
    <xf numFmtId="164" fontId="53" fillId="0" borderId="18" xfId="1" applyNumberFormat="1" applyFont="1" applyBorder="1" applyAlignment="1">
      <alignment horizontal="right" vertical="center"/>
    </xf>
    <xf numFmtId="164" fontId="53" fillId="2" borderId="12" xfId="1" applyNumberFormat="1" applyFont="1" applyFill="1" applyBorder="1" applyAlignment="1">
      <alignment horizontal="right" vertical="center"/>
    </xf>
    <xf numFmtId="3" fontId="8" fillId="0" borderId="21" xfId="1" applyNumberFormat="1" applyFont="1" applyBorder="1" applyAlignment="1">
      <alignment horizontal="right" vertical="center"/>
    </xf>
    <xf numFmtId="164" fontId="53" fillId="0" borderId="16" xfId="1" applyNumberFormat="1" applyFont="1" applyBorder="1" applyAlignment="1">
      <alignment horizontal="right" vertical="center"/>
    </xf>
    <xf numFmtId="164" fontId="53" fillId="0" borderId="22" xfId="1" applyNumberFormat="1" applyFont="1" applyBorder="1" applyAlignment="1">
      <alignment horizontal="right" vertical="center"/>
    </xf>
    <xf numFmtId="0" fontId="12" fillId="0" borderId="74" xfId="1" applyFont="1" applyBorder="1" applyAlignment="1">
      <alignment vertical="center"/>
    </xf>
    <xf numFmtId="3" fontId="24" fillId="0" borderId="36" xfId="1" applyNumberFormat="1" applyFont="1" applyBorder="1" applyAlignment="1">
      <alignment horizontal="right" vertical="center"/>
    </xf>
    <xf numFmtId="0" fontId="24" fillId="0" borderId="51" xfId="1" applyFont="1" applyBorder="1" applyAlignment="1">
      <alignment horizontal="right" vertical="center"/>
    </xf>
    <xf numFmtId="3" fontId="24" fillId="0" borderId="39" xfId="1" applyNumberFormat="1" applyFont="1" applyBorder="1" applyAlignment="1">
      <alignment horizontal="right" vertical="center"/>
    </xf>
    <xf numFmtId="3" fontId="26" fillId="12" borderId="69" xfId="1" applyNumberFormat="1" applyFont="1" applyFill="1" applyBorder="1" applyAlignment="1">
      <alignment horizontal="right" vertical="center"/>
    </xf>
    <xf numFmtId="0" fontId="7" fillId="0" borderId="0" xfId="1" applyFont="1" applyAlignment="1">
      <alignment vertical="center"/>
    </xf>
    <xf numFmtId="164" fontId="7" fillId="0" borderId="0" xfId="1" applyNumberFormat="1" applyFont="1" applyAlignment="1">
      <alignment vertical="center"/>
    </xf>
    <xf numFmtId="3" fontId="7" fillId="0" borderId="0" xfId="1" applyNumberFormat="1" applyFont="1" applyAlignment="1">
      <alignment vertical="center"/>
    </xf>
    <xf numFmtId="164" fontId="8" fillId="0" borderId="0" xfId="1" applyNumberFormat="1" applyFont="1" applyAlignment="1">
      <alignment vertical="center"/>
    </xf>
    <xf numFmtId="3" fontId="7" fillId="0" borderId="0" xfId="1" applyNumberFormat="1" applyFont="1" applyAlignment="1">
      <alignment horizontal="right" vertical="center"/>
    </xf>
    <xf numFmtId="0" fontId="8" fillId="0" borderId="0" xfId="1" applyFont="1" applyAlignment="1">
      <alignment vertical="center"/>
    </xf>
    <xf numFmtId="164" fontId="7" fillId="0" borderId="21" xfId="1" applyNumberFormat="1" applyFont="1" applyBorder="1" applyAlignment="1">
      <alignment vertical="center"/>
    </xf>
    <xf numFmtId="3" fontId="7" fillId="0" borderId="21" xfId="1" applyNumberFormat="1" applyFont="1" applyBorder="1" applyAlignment="1">
      <alignment vertical="center"/>
    </xf>
    <xf numFmtId="164" fontId="8" fillId="0" borderId="21" xfId="1" applyNumberFormat="1" applyFont="1" applyBorder="1" applyAlignment="1">
      <alignment vertical="center"/>
    </xf>
    <xf numFmtId="3" fontId="7" fillId="0" borderId="21" xfId="1" applyNumberFormat="1" applyFont="1" applyBorder="1" applyAlignment="1">
      <alignment horizontal="right" vertical="center"/>
    </xf>
    <xf numFmtId="3" fontId="8" fillId="0" borderId="0" xfId="1" applyNumberFormat="1" applyFont="1" applyAlignment="1">
      <alignment vertical="center"/>
    </xf>
    <xf numFmtId="0" fontId="7" fillId="0" borderId="0" xfId="1" applyFont="1" applyAlignment="1">
      <alignment horizontal="left" vertical="center"/>
    </xf>
    <xf numFmtId="0" fontId="27" fillId="0" borderId="0" xfId="4" applyFont="1" applyAlignment="1">
      <alignment horizontal="right" vertical="center"/>
    </xf>
    <xf numFmtId="0" fontId="9" fillId="0" borderId="0" xfId="5" applyFont="1" applyAlignment="1">
      <alignment horizontal="left" vertical="center"/>
    </xf>
    <xf numFmtId="3" fontId="34" fillId="0" borderId="61" xfId="5" applyNumberFormat="1" applyFont="1" applyFill="1" applyBorder="1" applyAlignment="1">
      <alignment horizontal="right" vertical="center" indent="1"/>
    </xf>
    <xf numFmtId="3" fontId="18" fillId="0" borderId="13" xfId="18" applyNumberFormat="1" applyFont="1" applyBorder="1" applyAlignment="1">
      <alignment horizontal="right" vertical="center" indent="1"/>
    </xf>
    <xf numFmtId="3" fontId="18" fillId="0" borderId="11" xfId="18" applyNumberFormat="1" applyFont="1" applyBorder="1" applyAlignment="1">
      <alignment horizontal="right" vertical="center" indent="1"/>
    </xf>
    <xf numFmtId="3" fontId="18" fillId="0" borderId="20" xfId="18" applyNumberFormat="1" applyFont="1" applyBorder="1" applyAlignment="1">
      <alignment horizontal="right" vertical="center" indent="1"/>
    </xf>
    <xf numFmtId="3" fontId="13" fillId="0" borderId="2" xfId="18" applyNumberFormat="1" applyFont="1" applyBorder="1" applyAlignment="1">
      <alignment horizontal="right" vertical="center" indent="1"/>
    </xf>
    <xf numFmtId="3" fontId="13" fillId="0" borderId="89" xfId="18" applyNumberFormat="1" applyFont="1" applyBorder="1" applyAlignment="1">
      <alignment horizontal="right" vertical="center" indent="1"/>
    </xf>
    <xf numFmtId="3" fontId="6" fillId="0" borderId="11" xfId="27" applyNumberFormat="1" applyFont="1" applyBorder="1" applyAlignment="1">
      <alignment horizontal="center" vertical="center"/>
    </xf>
    <xf numFmtId="3" fontId="34" fillId="0" borderId="16" xfId="4" applyNumberFormat="1" applyFont="1" applyFill="1" applyBorder="1" applyAlignment="1">
      <alignment horizontal="right" indent="1"/>
    </xf>
    <xf numFmtId="3" fontId="34" fillId="0" borderId="21" xfId="4" applyNumberFormat="1" applyFont="1" applyFill="1" applyBorder="1" applyAlignment="1">
      <alignment horizontal="right" indent="1"/>
    </xf>
    <xf numFmtId="3" fontId="34" fillId="0" borderId="22" xfId="4" applyNumberFormat="1" applyFont="1" applyFill="1" applyBorder="1" applyAlignment="1">
      <alignment horizontal="right" indent="1"/>
    </xf>
    <xf numFmtId="3" fontId="34" fillId="0" borderId="85" xfId="4" applyNumberFormat="1" applyFont="1" applyFill="1" applyBorder="1" applyAlignment="1">
      <alignment horizontal="right" indent="1"/>
    </xf>
    <xf numFmtId="0" fontId="11" fillId="0" borderId="0" xfId="28"/>
    <xf numFmtId="3" fontId="11" fillId="0" borderId="0" xfId="28" applyNumberFormat="1"/>
    <xf numFmtId="0" fontId="8" fillId="0" borderId="25" xfId="1" applyFont="1" applyBorder="1" applyAlignment="1">
      <alignment horizontal="left" vertical="center"/>
    </xf>
    <xf numFmtId="0" fontId="8" fillId="0" borderId="54" xfId="1" applyFont="1" applyBorder="1" applyAlignment="1">
      <alignment horizontal="left" vertical="center"/>
    </xf>
    <xf numFmtId="0" fontId="9" fillId="2" borderId="24"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9" fillId="0" borderId="24" xfId="1" applyFont="1" applyBorder="1" applyAlignment="1">
      <alignment horizontal="center" vertical="center" wrapText="1"/>
    </xf>
    <xf numFmtId="0" fontId="9" fillId="3" borderId="24" xfId="1" applyFont="1" applyFill="1" applyBorder="1" applyAlignment="1">
      <alignment horizontal="center" vertical="top"/>
    </xf>
    <xf numFmtId="3" fontId="7" fillId="3" borderId="10" xfId="1" applyNumberFormat="1" applyFont="1" applyFill="1" applyBorder="1" applyAlignment="1">
      <alignment horizontal="center" vertical="center"/>
    </xf>
    <xf numFmtId="3" fontId="7" fillId="3" borderId="17" xfId="1" applyNumberFormat="1" applyFont="1" applyFill="1" applyBorder="1" applyAlignment="1">
      <alignment horizontal="center" vertical="center"/>
    </xf>
    <xf numFmtId="3" fontId="7" fillId="2" borderId="21" xfId="1" applyNumberFormat="1" applyFont="1" applyFill="1" applyBorder="1" applyAlignment="1">
      <alignment horizontal="center" vertical="center" wrapText="1"/>
    </xf>
    <xf numFmtId="3" fontId="7" fillId="2" borderId="22" xfId="1" applyNumberFormat="1" applyFont="1" applyFill="1" applyBorder="1" applyAlignment="1">
      <alignment horizontal="center" vertical="center" wrapText="1"/>
    </xf>
    <xf numFmtId="3" fontId="7" fillId="0" borderId="21" xfId="1" applyNumberFormat="1" applyFont="1" applyBorder="1" applyAlignment="1">
      <alignment horizontal="center" vertical="center"/>
    </xf>
    <xf numFmtId="3" fontId="7" fillId="3" borderId="21" xfId="1" applyNumberFormat="1" applyFont="1" applyFill="1" applyBorder="1" applyAlignment="1">
      <alignment horizontal="center" vertical="center"/>
    </xf>
    <xf numFmtId="0" fontId="9" fillId="3" borderId="24" xfId="1" applyFont="1" applyFill="1" applyBorder="1" applyAlignment="1">
      <alignment horizontal="center" vertical="center" wrapText="1"/>
    </xf>
    <xf numFmtId="0" fontId="10" fillId="2" borderId="64" xfId="1" applyFont="1" applyFill="1" applyBorder="1" applyAlignment="1">
      <alignment horizontal="center" vertical="center" wrapText="1"/>
    </xf>
    <xf numFmtId="10" fontId="8" fillId="2" borderId="10" xfId="1" applyNumberFormat="1" applyFont="1" applyFill="1" applyBorder="1" applyAlignment="1">
      <alignment horizontal="center" vertical="center"/>
    </xf>
    <xf numFmtId="10" fontId="8" fillId="2" borderId="21" xfId="1" applyNumberFormat="1" applyFont="1" applyFill="1" applyBorder="1" applyAlignment="1">
      <alignment horizontal="center" vertical="center"/>
    </xf>
    <xf numFmtId="8" fontId="7" fillId="2" borderId="21" xfId="1" applyNumberFormat="1" applyFont="1" applyFill="1" applyBorder="1" applyAlignment="1">
      <alignment horizontal="center" vertical="center"/>
    </xf>
    <xf numFmtId="167" fontId="7" fillId="3" borderId="22" xfId="1" applyNumberFormat="1" applyFont="1" applyFill="1" applyBorder="1" applyAlignment="1">
      <alignment horizontal="center" vertical="center"/>
    </xf>
    <xf numFmtId="1" fontId="51" fillId="0" borderId="43" xfId="1" applyNumberFormat="1" applyFont="1" applyBorder="1" applyAlignment="1">
      <alignment horizontal="center" vertical="center"/>
    </xf>
    <xf numFmtId="0" fontId="12" fillId="2" borderId="31" xfId="1" applyFont="1" applyFill="1" applyBorder="1" applyAlignment="1">
      <alignment vertical="center"/>
    </xf>
    <xf numFmtId="0" fontId="12" fillId="2" borderId="0" xfId="1" applyFont="1" applyFill="1" applyBorder="1" applyAlignment="1">
      <alignment vertical="center"/>
    </xf>
    <xf numFmtId="0" fontId="14" fillId="2" borderId="0" xfId="1" applyFont="1" applyFill="1" applyBorder="1" applyAlignment="1">
      <alignment vertical="center"/>
    </xf>
    <xf numFmtId="0" fontId="8" fillId="2" borderId="0" xfId="1" applyFont="1" applyFill="1" applyBorder="1" applyAlignment="1">
      <alignment vertical="center"/>
    </xf>
    <xf numFmtId="3" fontId="12" fillId="2" borderId="0" xfId="1" applyNumberFormat="1" applyFont="1" applyFill="1" applyBorder="1" applyAlignment="1">
      <alignment horizontal="center" vertical="center"/>
    </xf>
    <xf numFmtId="10" fontId="53" fillId="2" borderId="0" xfId="1" applyNumberFormat="1" applyFont="1" applyFill="1" applyBorder="1" applyAlignment="1">
      <alignment horizontal="center" vertical="center"/>
    </xf>
    <xf numFmtId="0" fontId="53" fillId="2" borderId="0" xfId="1" applyFont="1" applyFill="1" applyBorder="1" applyAlignment="1">
      <alignment vertical="center"/>
    </xf>
    <xf numFmtId="0" fontId="53" fillId="2" borderId="33" xfId="1" applyFont="1" applyFill="1" applyBorder="1" applyAlignment="1">
      <alignment vertical="center"/>
    </xf>
    <xf numFmtId="0" fontId="16" fillId="2" borderId="0" xfId="1" applyFont="1" applyFill="1" applyBorder="1" applyAlignment="1">
      <alignment vertical="center"/>
    </xf>
    <xf numFmtId="164" fontId="53" fillId="2" borderId="6" xfId="1" applyNumberFormat="1" applyFont="1" applyFill="1" applyBorder="1" applyAlignment="1">
      <alignment vertical="center"/>
    </xf>
    <xf numFmtId="164" fontId="53" fillId="2" borderId="64" xfId="1" applyNumberFormat="1" applyFont="1" applyFill="1" applyBorder="1" applyAlignment="1">
      <alignment horizontal="right" vertical="center"/>
    </xf>
    <xf numFmtId="164" fontId="53" fillId="2" borderId="24" xfId="1" applyNumberFormat="1" applyFont="1" applyFill="1" applyBorder="1" applyAlignment="1">
      <alignment horizontal="right" vertical="center"/>
    </xf>
    <xf numFmtId="0" fontId="19" fillId="2" borderId="43" xfId="1" applyFont="1" applyFill="1" applyBorder="1" applyAlignment="1">
      <alignment vertical="center"/>
    </xf>
    <xf numFmtId="164" fontId="21" fillId="2" borderId="43" xfId="1" applyNumberFormat="1" applyFont="1" applyFill="1" applyBorder="1" applyAlignment="1">
      <alignment horizontal="right" vertical="center"/>
    </xf>
    <xf numFmtId="3" fontId="12" fillId="2" borderId="0" xfId="1" applyNumberFormat="1" applyFont="1" applyFill="1" applyBorder="1" applyAlignment="1">
      <alignment horizontal="right" vertical="center"/>
    </xf>
    <xf numFmtId="0" fontId="53" fillId="2" borderId="0" xfId="4" applyFont="1" applyFill="1" applyBorder="1" applyAlignment="1">
      <alignment horizontal="right"/>
    </xf>
    <xf numFmtId="165" fontId="53" fillId="2" borderId="0" xfId="1" applyNumberFormat="1" applyFont="1" applyFill="1" applyBorder="1" applyAlignment="1">
      <alignment horizontal="right" vertical="center"/>
    </xf>
    <xf numFmtId="165" fontId="53" fillId="2" borderId="33" xfId="1" applyNumberFormat="1" applyFont="1" applyFill="1" applyBorder="1" applyAlignment="1">
      <alignment horizontal="right" vertical="center"/>
    </xf>
    <xf numFmtId="164" fontId="53" fillId="2" borderId="0" xfId="1" applyNumberFormat="1" applyFont="1" applyFill="1" applyBorder="1" applyAlignment="1">
      <alignment horizontal="right" vertical="center"/>
    </xf>
    <xf numFmtId="164" fontId="53" fillId="2" borderId="33" xfId="1" applyNumberFormat="1" applyFont="1" applyFill="1" applyBorder="1" applyAlignment="1">
      <alignment horizontal="right" vertical="center"/>
    </xf>
    <xf numFmtId="164" fontId="53" fillId="2" borderId="21" xfId="1" applyNumberFormat="1" applyFont="1" applyFill="1" applyBorder="1" applyAlignment="1">
      <alignment horizontal="right" vertical="center"/>
    </xf>
    <xf numFmtId="0" fontId="12" fillId="2" borderId="3" xfId="1" applyFont="1" applyFill="1" applyBorder="1" applyAlignment="1">
      <alignment vertical="center"/>
    </xf>
    <xf numFmtId="164" fontId="53" fillId="2" borderId="3" xfId="1" applyNumberFormat="1" applyFont="1" applyFill="1" applyBorder="1" applyAlignment="1">
      <alignment horizontal="right" vertical="center"/>
    </xf>
    <xf numFmtId="0" fontId="12" fillId="0" borderId="21" xfId="1" applyFont="1" applyBorder="1" applyAlignment="1">
      <alignment vertical="center"/>
    </xf>
    <xf numFmtId="0" fontId="12" fillId="0" borderId="34" xfId="1" applyFont="1" applyBorder="1" applyAlignment="1">
      <alignment vertical="center"/>
    </xf>
    <xf numFmtId="164" fontId="53" fillId="2" borderId="17" xfId="1" applyNumberFormat="1" applyFont="1" applyFill="1" applyBorder="1" applyAlignment="1">
      <alignment horizontal="right" vertical="center"/>
    </xf>
    <xf numFmtId="0" fontId="19" fillId="2" borderId="3" xfId="1" applyFont="1" applyFill="1" applyBorder="1" applyAlignment="1">
      <alignment vertical="center"/>
    </xf>
    <xf numFmtId="164" fontId="21" fillId="2" borderId="3" xfId="1" applyNumberFormat="1" applyFont="1" applyFill="1" applyBorder="1" applyAlignment="1">
      <alignment horizontal="right" vertical="center"/>
    </xf>
    <xf numFmtId="0" fontId="24" fillId="0" borderId="31" xfId="1" applyFont="1" applyBorder="1" applyAlignment="1">
      <alignment vertical="center"/>
    </xf>
    <xf numFmtId="0" fontId="24" fillId="0" borderId="0" xfId="1" applyFont="1" applyBorder="1" applyAlignment="1">
      <alignment vertical="center"/>
    </xf>
    <xf numFmtId="0" fontId="25" fillId="0" borderId="0" xfId="1" applyFont="1" applyBorder="1" applyAlignment="1">
      <alignment vertical="center"/>
    </xf>
    <xf numFmtId="3" fontId="24" fillId="0" borderId="0" xfId="1" applyNumberFormat="1" applyFont="1" applyBorder="1" applyAlignment="1">
      <alignment horizontal="right" vertical="center"/>
    </xf>
    <xf numFmtId="164" fontId="24" fillId="0" borderId="0" xfId="1" applyNumberFormat="1" applyFont="1" applyBorder="1" applyAlignment="1">
      <alignment horizontal="right" vertical="center"/>
    </xf>
    <xf numFmtId="0" fontId="24" fillId="0" borderId="0" xfId="1" applyFont="1" applyBorder="1" applyAlignment="1">
      <alignment horizontal="right" vertical="center"/>
    </xf>
    <xf numFmtId="0" fontId="24" fillId="0" borderId="33" xfId="1" applyFont="1" applyBorder="1" applyAlignment="1">
      <alignment horizontal="right" vertical="center"/>
    </xf>
    <xf numFmtId="0" fontId="0" fillId="0" borderId="31" xfId="0" applyBorder="1"/>
    <xf numFmtId="0" fontId="0" fillId="0" borderId="0" xfId="0" applyBorder="1"/>
    <xf numFmtId="0" fontId="0" fillId="0" borderId="33" xfId="0" applyBorder="1"/>
    <xf numFmtId="164" fontId="20" fillId="2" borderId="10" xfId="1" applyNumberFormat="1" applyFont="1" applyFill="1" applyBorder="1" applyAlignment="1">
      <alignment horizontal="right" vertical="center"/>
    </xf>
    <xf numFmtId="164" fontId="20" fillId="2" borderId="21" xfId="1" applyNumberFormat="1" applyFont="1" applyFill="1" applyBorder="1" applyAlignment="1">
      <alignment horizontal="right" vertical="center"/>
    </xf>
    <xf numFmtId="164" fontId="20" fillId="2" borderId="64" xfId="1" applyNumberFormat="1" applyFont="1" applyFill="1" applyBorder="1" applyAlignment="1">
      <alignment horizontal="right" vertical="center"/>
    </xf>
    <xf numFmtId="0" fontId="18" fillId="0" borderId="27" xfId="17" applyFont="1" applyBorder="1" applyAlignment="1">
      <alignment horizontal="left" vertical="center" wrapText="1" indent="1"/>
    </xf>
    <xf numFmtId="10" fontId="8" fillId="0" borderId="55" xfId="20" applyNumberFormat="1" applyFont="1" applyFill="1" applyBorder="1" applyAlignment="1">
      <alignment horizontal="right" vertical="center" indent="1"/>
    </xf>
    <xf numFmtId="3" fontId="18" fillId="0" borderId="24" xfId="18" applyNumberFormat="1" applyFont="1" applyBorder="1" applyAlignment="1">
      <alignment horizontal="right" vertical="center" indent="1"/>
    </xf>
    <xf numFmtId="3" fontId="18" fillId="0" borderId="25" xfId="18" applyNumberFormat="1" applyFont="1" applyBorder="1" applyAlignment="1">
      <alignment horizontal="right" vertical="center" indent="1"/>
    </xf>
    <xf numFmtId="10" fontId="8" fillId="0" borderId="23" xfId="20" applyNumberFormat="1" applyFont="1" applyFill="1" applyBorder="1" applyAlignment="1">
      <alignment horizontal="right" vertical="center" indent="1"/>
    </xf>
    <xf numFmtId="3" fontId="18" fillId="0" borderId="23" xfId="18" applyNumberFormat="1" applyFont="1" applyBorder="1" applyAlignment="1">
      <alignment horizontal="right" vertical="center" indent="1"/>
    </xf>
    <xf numFmtId="3" fontId="18" fillId="0" borderId="27" xfId="18" applyNumberFormat="1" applyFont="1" applyBorder="1" applyAlignment="1">
      <alignment horizontal="right" vertical="center" indent="1"/>
    </xf>
    <xf numFmtId="3" fontId="18" fillId="0" borderId="88" xfId="18" applyNumberFormat="1" applyFont="1" applyBorder="1" applyAlignment="1">
      <alignment horizontal="right" vertical="center" indent="1"/>
    </xf>
    <xf numFmtId="0" fontId="0" fillId="9" borderId="87" xfId="0" applyFill="1" applyBorder="1" applyAlignment="1">
      <alignment horizontal="center" vertical="center" textRotation="90" wrapText="1"/>
    </xf>
    <xf numFmtId="0" fontId="0" fillId="0" borderId="10" xfId="0" applyBorder="1" applyAlignment="1">
      <alignment horizontal="center" vertical="center" wrapText="1"/>
    </xf>
    <xf numFmtId="4" fontId="3" fillId="9" borderId="98" xfId="0" applyNumberFormat="1" applyFont="1" applyFill="1" applyBorder="1"/>
    <xf numFmtId="4" fontId="3" fillId="9" borderId="87" xfId="0" applyNumberFormat="1" applyFont="1" applyFill="1" applyBorder="1"/>
    <xf numFmtId="4" fontId="3" fillId="10" borderId="99" xfId="0" applyNumberFormat="1" applyFont="1" applyFill="1" applyBorder="1"/>
    <xf numFmtId="3" fontId="3" fillId="9" borderId="85" xfId="0" applyNumberFormat="1" applyFont="1" applyFill="1" applyBorder="1"/>
    <xf numFmtId="3" fontId="0" fillId="9" borderId="85" xfId="0" applyNumberFormat="1" applyFill="1" applyBorder="1"/>
    <xf numFmtId="4" fontId="0" fillId="0" borderId="99" xfId="0" applyNumberFormat="1" applyBorder="1"/>
    <xf numFmtId="4" fontId="3" fillId="9" borderId="99" xfId="0" applyNumberFormat="1" applyFont="1" applyFill="1" applyBorder="1"/>
    <xf numFmtId="4" fontId="0" fillId="0" borderId="100" xfId="0" applyNumberFormat="1" applyBorder="1"/>
    <xf numFmtId="3" fontId="0" fillId="9" borderId="101" xfId="0" applyNumberFormat="1" applyFill="1" applyBorder="1"/>
    <xf numFmtId="3" fontId="0" fillId="0" borderId="24" xfId="0" applyNumberFormat="1" applyBorder="1"/>
    <xf numFmtId="3" fontId="0" fillId="9" borderId="88" xfId="0" applyNumberFormat="1" applyFill="1" applyBorder="1"/>
    <xf numFmtId="0" fontId="30" fillId="2" borderId="5" xfId="5" applyFont="1" applyFill="1" applyBorder="1" applyAlignment="1">
      <alignment horizontal="center" vertical="center" wrapText="1"/>
    </xf>
    <xf numFmtId="0" fontId="6" fillId="7" borderId="82" xfId="5" applyFont="1" applyFill="1" applyBorder="1" applyAlignment="1">
      <alignment horizontal="center" vertical="center" wrapText="1"/>
    </xf>
    <xf numFmtId="3" fontId="31" fillId="7" borderId="82" xfId="5" applyNumberFormat="1" applyFont="1" applyFill="1" applyBorder="1" applyAlignment="1">
      <alignment horizontal="center" vertical="center" wrapText="1"/>
    </xf>
    <xf numFmtId="3" fontId="34" fillId="6" borderId="92" xfId="5" applyNumberFormat="1" applyFont="1" applyFill="1" applyBorder="1" applyAlignment="1">
      <alignment horizontal="right" vertical="center" indent="1"/>
    </xf>
    <xf numFmtId="3" fontId="34" fillId="6" borderId="103" xfId="5" applyNumberFormat="1" applyFont="1" applyFill="1" applyBorder="1" applyAlignment="1">
      <alignment horizontal="right" vertical="center" indent="1"/>
    </xf>
    <xf numFmtId="0" fontId="18" fillId="0" borderId="72" xfId="18" applyFont="1" applyBorder="1" applyAlignment="1">
      <alignment horizontal="center" vertical="center"/>
    </xf>
    <xf numFmtId="3" fontId="13" fillId="13" borderId="95" xfId="18" applyNumberFormat="1" applyFont="1" applyFill="1" applyBorder="1" applyAlignment="1">
      <alignment horizontal="right" vertical="center" indent="1"/>
    </xf>
    <xf numFmtId="0" fontId="18" fillId="0" borderId="20" xfId="18" applyFont="1" applyBorder="1" applyAlignment="1">
      <alignment horizontal="center" vertical="center"/>
    </xf>
    <xf numFmtId="3" fontId="13" fillId="14" borderId="61" xfId="18" applyNumberFormat="1" applyFont="1" applyFill="1" applyBorder="1" applyAlignment="1">
      <alignment horizontal="right" vertical="center" indent="1"/>
    </xf>
    <xf numFmtId="3" fontId="13" fillId="13" borderId="61" xfId="18" applyNumberFormat="1" applyFont="1" applyFill="1" applyBorder="1" applyAlignment="1">
      <alignment horizontal="right" vertical="center" indent="1"/>
    </xf>
    <xf numFmtId="3" fontId="13" fillId="11" borderId="61" xfId="18" applyNumberFormat="1" applyFont="1" applyFill="1" applyBorder="1" applyAlignment="1">
      <alignment horizontal="right" vertical="center" indent="1"/>
    </xf>
    <xf numFmtId="3" fontId="13" fillId="15" borderId="61" xfId="18" applyNumberFormat="1" applyFont="1" applyFill="1" applyBorder="1" applyAlignment="1">
      <alignment horizontal="right" vertical="center" indent="1"/>
    </xf>
    <xf numFmtId="0" fontId="18" fillId="0" borderId="23" xfId="18" applyFont="1" applyBorder="1" applyAlignment="1">
      <alignment horizontal="center" vertical="center"/>
    </xf>
    <xf numFmtId="3" fontId="13" fillId="15" borderId="26" xfId="18" applyNumberFormat="1" applyFont="1" applyFill="1" applyBorder="1" applyAlignment="1">
      <alignment horizontal="right" vertical="center" indent="1"/>
    </xf>
    <xf numFmtId="1" fontId="6" fillId="4" borderId="68" xfId="27" applyNumberFormat="1" applyFont="1" applyFill="1" applyBorder="1" applyAlignment="1">
      <alignment horizontal="center" vertical="center"/>
    </xf>
    <xf numFmtId="1" fontId="6" fillId="4" borderId="3" xfId="27" applyNumberFormat="1" applyFont="1" applyFill="1" applyBorder="1" applyAlignment="1">
      <alignment horizontal="center" vertical="center"/>
    </xf>
    <xf numFmtId="1" fontId="6" fillId="4" borderId="5" xfId="27" applyNumberFormat="1" applyFont="1" applyFill="1" applyBorder="1" applyAlignment="1">
      <alignment horizontal="center" vertical="center"/>
    </xf>
    <xf numFmtId="1" fontId="6" fillId="4" borderId="2" xfId="27" applyNumberFormat="1" applyFont="1" applyFill="1" applyBorder="1" applyAlignment="1">
      <alignment horizontal="center" vertical="center" wrapText="1"/>
    </xf>
    <xf numFmtId="1" fontId="6" fillId="4" borderId="3" xfId="27" applyNumberFormat="1" applyFont="1" applyFill="1" applyBorder="1" applyAlignment="1">
      <alignment horizontal="center" vertical="center" wrapText="1"/>
    </xf>
    <xf numFmtId="1" fontId="6" fillId="4" borderId="3" xfId="27" quotePrefix="1" applyNumberFormat="1" applyFont="1" applyFill="1" applyBorder="1" applyAlignment="1">
      <alignment horizontal="center" vertical="center" wrapText="1"/>
    </xf>
    <xf numFmtId="1" fontId="6" fillId="4" borderId="3" xfId="27" quotePrefix="1" applyNumberFormat="1" applyFont="1" applyFill="1" applyBorder="1" applyAlignment="1">
      <alignment horizontal="center" vertical="center"/>
    </xf>
    <xf numFmtId="1" fontId="6" fillId="4" borderId="4" xfId="27" quotePrefix="1" applyNumberFormat="1" applyFont="1" applyFill="1" applyBorder="1" applyAlignment="1">
      <alignment horizontal="center" vertical="center"/>
    </xf>
    <xf numFmtId="1" fontId="30" fillId="4" borderId="82" xfId="27" quotePrefix="1" applyNumberFormat="1" applyFont="1" applyFill="1" applyBorder="1" applyAlignment="1">
      <alignment horizontal="center" vertical="center"/>
    </xf>
    <xf numFmtId="3" fontId="30" fillId="0" borderId="59" xfId="4" applyNumberFormat="1" applyFont="1" applyFill="1" applyBorder="1" applyAlignment="1">
      <alignment horizontal="center" vertical="center"/>
    </xf>
    <xf numFmtId="4" fontId="30" fillId="0" borderId="26" xfId="27" applyNumberFormat="1" applyFont="1" applyFill="1" applyBorder="1" applyAlignment="1">
      <alignment horizontal="center" vertical="center"/>
    </xf>
    <xf numFmtId="3" fontId="6" fillId="0" borderId="87" xfId="27" applyNumberFormat="1" applyFont="1" applyFill="1" applyBorder="1" applyAlignment="1">
      <alignment horizontal="center" vertical="center"/>
    </xf>
    <xf numFmtId="4" fontId="6" fillId="0" borderId="42" xfId="27" applyNumberFormat="1" applyFont="1" applyBorder="1" applyAlignment="1">
      <alignment horizontal="center" vertical="center"/>
    </xf>
    <xf numFmtId="4" fontId="6" fillId="0" borderId="43" xfId="27" applyNumberFormat="1" applyFont="1" applyBorder="1" applyAlignment="1">
      <alignment horizontal="center" vertical="center"/>
    </xf>
    <xf numFmtId="4" fontId="6" fillId="0" borderId="50" xfId="27" applyNumberFormat="1" applyFont="1" applyBorder="1" applyAlignment="1">
      <alignment horizontal="center" vertical="center"/>
    </xf>
    <xf numFmtId="4" fontId="6" fillId="0" borderId="58" xfId="27" applyNumberFormat="1" applyFont="1" applyBorder="1" applyAlignment="1">
      <alignment horizontal="center" vertical="center"/>
    </xf>
    <xf numFmtId="4" fontId="6" fillId="0" borderId="92" xfId="27" applyNumberFormat="1" applyFont="1" applyFill="1" applyBorder="1" applyAlignment="1">
      <alignment horizontal="center" vertical="center"/>
    </xf>
    <xf numFmtId="0" fontId="34" fillId="0" borderId="83" xfId="28" applyFont="1" applyFill="1" applyBorder="1" applyAlignment="1">
      <alignment horizontal="center" vertical="center"/>
    </xf>
    <xf numFmtId="0" fontId="34" fillId="0" borderId="12" xfId="4" applyFont="1" applyBorder="1" applyAlignment="1">
      <alignment horizontal="right" indent="1"/>
    </xf>
    <xf numFmtId="0" fontId="34" fillId="0" borderId="85" xfId="28" applyFont="1" applyFill="1" applyBorder="1" applyAlignment="1">
      <alignment horizontal="center" vertical="center"/>
    </xf>
    <xf numFmtId="164" fontId="34" fillId="0" borderId="19" xfId="29" applyNumberFormat="1" applyFont="1" applyBorder="1" applyAlignment="1">
      <alignment horizontal="right" indent="1"/>
    </xf>
    <xf numFmtId="0" fontId="34" fillId="0" borderId="85" xfId="28" applyFont="1" applyBorder="1" applyAlignment="1">
      <alignment horizontal="center" vertical="center"/>
    </xf>
    <xf numFmtId="0" fontId="34" fillId="2" borderId="85" xfId="28" applyFont="1" applyFill="1" applyBorder="1" applyAlignment="1">
      <alignment horizontal="center" vertical="center"/>
    </xf>
    <xf numFmtId="0" fontId="34" fillId="2" borderId="91" xfId="28" applyFont="1" applyFill="1" applyBorder="1" applyAlignment="1">
      <alignment horizontal="center" vertical="center"/>
    </xf>
    <xf numFmtId="164" fontId="34" fillId="0" borderId="77" xfId="29" applyNumberFormat="1" applyFont="1" applyBorder="1" applyAlignment="1">
      <alignment horizontal="right" indent="1"/>
    </xf>
    <xf numFmtId="0" fontId="34" fillId="2" borderId="86" xfId="28" applyFont="1" applyFill="1" applyBorder="1" applyAlignment="1">
      <alignment horizontal="center" vertical="center"/>
    </xf>
    <xf numFmtId="164" fontId="34" fillId="2" borderId="77" xfId="29" applyNumberFormat="1" applyFont="1" applyFill="1" applyBorder="1" applyAlignment="1">
      <alignment horizontal="right" indent="1"/>
    </xf>
    <xf numFmtId="164" fontId="34" fillId="2" borderId="19" xfId="29" applyNumberFormat="1" applyFont="1" applyFill="1" applyBorder="1" applyAlignment="1">
      <alignment horizontal="right" indent="1"/>
    </xf>
    <xf numFmtId="164" fontId="34" fillId="0" borderId="19" xfId="29" applyNumberFormat="1" applyFont="1" applyFill="1" applyBorder="1" applyAlignment="1">
      <alignment horizontal="right" indent="1"/>
    </xf>
    <xf numFmtId="0" fontId="34" fillId="0" borderId="92" xfId="28" applyFont="1" applyFill="1" applyBorder="1" applyAlignment="1">
      <alignment horizontal="center" vertical="center"/>
    </xf>
    <xf numFmtId="164" fontId="34" fillId="0" borderId="47" xfId="29" applyNumberFormat="1" applyFont="1" applyFill="1" applyBorder="1" applyAlignment="1">
      <alignment horizontal="right" indent="1"/>
    </xf>
    <xf numFmtId="0" fontId="30" fillId="0" borderId="2" xfId="4" applyFont="1" applyBorder="1" applyAlignment="1">
      <alignment horizontal="left" vertical="center" wrapText="1" indent="1"/>
    </xf>
    <xf numFmtId="0" fontId="30" fillId="0" borderId="5" xfId="4" applyFont="1" applyBorder="1" applyAlignment="1">
      <alignment horizontal="left" vertical="center" wrapText="1" indent="1"/>
    </xf>
    <xf numFmtId="0" fontId="30" fillId="0" borderId="106" xfId="4" applyFont="1" applyBorder="1" applyAlignment="1">
      <alignment horizontal="left" vertical="center" wrapText="1" indent="1"/>
    </xf>
    <xf numFmtId="49" fontId="6" fillId="0" borderId="13" xfId="4" applyNumberFormat="1" applyFont="1" applyFill="1" applyBorder="1" applyAlignment="1" applyProtection="1">
      <alignment horizontal="left" vertical="center" indent="1"/>
    </xf>
    <xf numFmtId="0" fontId="6" fillId="0" borderId="14" xfId="4" applyFont="1" applyBorder="1" applyAlignment="1">
      <alignment horizontal="left" vertical="center" indent="1"/>
    </xf>
    <xf numFmtId="49" fontId="6" fillId="0" borderId="20" xfId="4" applyNumberFormat="1" applyFont="1" applyFill="1" applyBorder="1" applyAlignment="1" applyProtection="1">
      <alignment horizontal="left" vertical="center" indent="1"/>
    </xf>
    <xf numFmtId="0" fontId="6" fillId="0" borderId="19" xfId="4" applyFont="1" applyBorder="1" applyAlignment="1">
      <alignment horizontal="left" vertical="center" indent="1"/>
    </xf>
    <xf numFmtId="49" fontId="6" fillId="0" borderId="23" xfId="4" applyNumberFormat="1" applyFont="1" applyFill="1" applyBorder="1" applyAlignment="1" applyProtection="1">
      <alignment horizontal="left" vertical="center" indent="1"/>
    </xf>
    <xf numFmtId="0" fontId="6" fillId="0" borderId="27" xfId="4" applyFont="1" applyFill="1" applyBorder="1" applyAlignment="1">
      <alignment horizontal="left" vertical="center" indent="1"/>
    </xf>
    <xf numFmtId="0" fontId="6" fillId="0" borderId="27" xfId="4" applyFont="1" applyBorder="1" applyAlignment="1">
      <alignment horizontal="left" vertical="center" indent="1"/>
    </xf>
    <xf numFmtId="0" fontId="0" fillId="0" borderId="86" xfId="0" applyBorder="1" applyAlignment="1">
      <alignment horizontal="center" vertical="center" wrapText="1"/>
    </xf>
    <xf numFmtId="0" fontId="0" fillId="0" borderId="91" xfId="0" applyBorder="1" applyAlignment="1">
      <alignment horizontal="center" vertical="center" wrapText="1"/>
    </xf>
    <xf numFmtId="0" fontId="0" fillId="0" borderId="92" xfId="0" applyBorder="1" applyAlignment="1">
      <alignment horizontal="center" vertical="center" wrapText="1"/>
    </xf>
    <xf numFmtId="0" fontId="45" fillId="0" borderId="91" xfId="0" applyFont="1" applyBorder="1" applyAlignment="1">
      <alignment horizontal="center" vertical="center"/>
    </xf>
    <xf numFmtId="0" fontId="45" fillId="0" borderId="92" xfId="0" applyFont="1" applyBorder="1" applyAlignment="1">
      <alignment horizontal="center" vertical="center"/>
    </xf>
    <xf numFmtId="0" fontId="0" fillId="9" borderId="86" xfId="0" applyFill="1" applyBorder="1" applyAlignment="1">
      <alignment horizontal="center" vertical="center" wrapText="1"/>
    </xf>
    <xf numFmtId="0" fontId="0" fillId="9" borderId="91" xfId="0" applyFill="1" applyBorder="1" applyAlignment="1">
      <alignment horizontal="center" vertical="center" wrapText="1"/>
    </xf>
    <xf numFmtId="0" fontId="0" fillId="9" borderId="92" xfId="0" applyFill="1" applyBorder="1" applyAlignment="1">
      <alignment horizontal="center" vertical="center" wrapText="1"/>
    </xf>
    <xf numFmtId="0" fontId="7" fillId="2" borderId="22" xfId="3" applyFont="1" applyFill="1" applyBorder="1" applyAlignment="1">
      <alignment horizontal="left" vertical="center" wrapText="1"/>
    </xf>
    <xf numFmtId="0" fontId="7" fillId="2" borderId="15" xfId="3" applyFont="1" applyFill="1" applyBorder="1" applyAlignment="1">
      <alignment horizontal="left" vertical="center" wrapText="1"/>
    </xf>
    <xf numFmtId="0" fontId="7" fillId="2" borderId="16" xfId="3" applyFont="1" applyFill="1" applyBorder="1" applyAlignment="1">
      <alignment horizontal="left" vertical="center" wrapText="1"/>
    </xf>
    <xf numFmtId="0" fontId="7" fillId="2" borderId="21" xfId="1" applyFont="1" applyFill="1" applyBorder="1" applyAlignment="1">
      <alignment horizontal="left" vertical="center" wrapText="1"/>
    </xf>
    <xf numFmtId="0" fontId="5" fillId="2" borderId="0" xfId="1" applyFont="1" applyFill="1" applyAlignment="1">
      <alignment horizontal="center" vertical="center" wrapText="1"/>
    </xf>
    <xf numFmtId="0" fontId="9" fillId="2" borderId="24" xfId="1" applyFont="1" applyFill="1" applyBorder="1" applyAlignment="1">
      <alignment horizontal="center" vertical="center"/>
    </xf>
    <xf numFmtId="0" fontId="9" fillId="2" borderId="64" xfId="1" applyFont="1" applyFill="1" applyBorder="1" applyAlignment="1">
      <alignment horizontal="center" vertical="center"/>
    </xf>
    <xf numFmtId="0" fontId="7" fillId="2" borderId="11"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0" xfId="3" applyFont="1" applyFill="1" applyBorder="1" applyAlignment="1">
      <alignment horizontal="left" vertical="center" wrapText="1"/>
    </xf>
    <xf numFmtId="0" fontId="7" fillId="0" borderId="64" xfId="1" applyFont="1" applyBorder="1" applyAlignment="1">
      <alignment horizontal="center" vertical="center" textRotation="90" wrapText="1"/>
    </xf>
    <xf numFmtId="0" fontId="7" fillId="0" borderId="34" xfId="1" applyFont="1" applyBorder="1" applyAlignment="1">
      <alignment horizontal="center" vertical="center" textRotation="90" wrapText="1"/>
    </xf>
    <xf numFmtId="0" fontId="7" fillId="0" borderId="75" xfId="1" applyFont="1" applyBorder="1" applyAlignment="1">
      <alignment horizontal="center" vertical="center" textRotation="90" wrapText="1"/>
    </xf>
    <xf numFmtId="0" fontId="7" fillId="0" borderId="31" xfId="1" applyFont="1" applyBorder="1" applyAlignment="1">
      <alignment horizontal="center" vertical="center" textRotation="90" wrapText="1"/>
    </xf>
    <xf numFmtId="0" fontId="7" fillId="0" borderId="84" xfId="1" applyFont="1" applyBorder="1" applyAlignment="1">
      <alignment horizontal="center" vertical="center" wrapText="1"/>
    </xf>
    <xf numFmtId="0" fontId="7" fillId="0" borderId="74" xfId="1" applyFont="1" applyBorder="1" applyAlignment="1">
      <alignment horizontal="center" vertical="center" wrapText="1"/>
    </xf>
    <xf numFmtId="0" fontId="7" fillId="0" borderId="76" xfId="1" applyFont="1" applyBorder="1" applyAlignment="1">
      <alignment horizontal="center" vertical="center" wrapText="1"/>
    </xf>
    <xf numFmtId="0" fontId="7" fillId="0" borderId="32" xfId="1" applyFont="1" applyBorder="1" applyAlignment="1">
      <alignment horizontal="center" vertical="center" wrapText="1"/>
    </xf>
    <xf numFmtId="0" fontId="7" fillId="0" borderId="0" xfId="1" applyFont="1" applyBorder="1" applyAlignment="1">
      <alignment horizontal="center" vertical="center" wrapText="1"/>
    </xf>
    <xf numFmtId="0" fontId="7" fillId="0" borderId="33" xfId="1" applyFont="1" applyBorder="1" applyAlignment="1">
      <alignment horizontal="center" vertical="center" wrapText="1"/>
    </xf>
    <xf numFmtId="0" fontId="7" fillId="0" borderId="40" xfId="1" applyFont="1" applyBorder="1" applyAlignment="1">
      <alignment horizontal="center" vertical="center" wrapText="1"/>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49" fontId="7" fillId="0" borderId="21" xfId="1" applyNumberFormat="1" applyFont="1" applyBorder="1" applyAlignment="1">
      <alignment horizontal="center" vertical="center" wrapText="1"/>
    </xf>
    <xf numFmtId="49" fontId="7" fillId="0" borderId="24" xfId="1" applyNumberFormat="1" applyFont="1" applyBorder="1" applyAlignment="1">
      <alignment horizontal="center" vertical="center" wrapText="1"/>
    </xf>
    <xf numFmtId="0" fontId="7" fillId="2" borderId="21" xfId="3" applyFont="1" applyFill="1" applyBorder="1" applyAlignment="1">
      <alignment horizontal="left" vertical="center" wrapText="1"/>
    </xf>
    <xf numFmtId="0" fontId="8" fillId="2" borderId="0" xfId="1" applyFont="1" applyFill="1" applyAlignment="1">
      <alignment horizontal="center" vertical="center"/>
    </xf>
    <xf numFmtId="0" fontId="12" fillId="2" borderId="0" xfId="1" applyFont="1" applyFill="1" applyAlignment="1">
      <alignment horizontal="left" vertical="center"/>
    </xf>
    <xf numFmtId="10" fontId="51" fillId="0" borderId="76" xfId="1" applyNumberFormat="1" applyFont="1" applyBorder="1" applyAlignment="1">
      <alignment horizontal="center" vertical="center" wrapText="1"/>
    </xf>
    <xf numFmtId="10" fontId="51" fillId="0" borderId="33" xfId="1" applyNumberFormat="1" applyFont="1" applyBorder="1" applyAlignment="1">
      <alignment horizontal="center" vertical="center" wrapText="1"/>
    </xf>
    <xf numFmtId="10" fontId="51" fillId="0" borderId="42" xfId="1" applyNumberFormat="1" applyFont="1" applyBorder="1" applyAlignment="1">
      <alignment horizontal="center" vertical="center" wrapText="1"/>
    </xf>
    <xf numFmtId="49" fontId="51" fillId="0" borderId="21" xfId="1" applyNumberFormat="1" applyFont="1" applyBorder="1" applyAlignment="1">
      <alignment horizontal="center" vertical="center" wrapText="1"/>
    </xf>
    <xf numFmtId="49" fontId="51" fillId="0" borderId="24" xfId="1" applyNumberFormat="1" applyFont="1" applyBorder="1" applyAlignment="1">
      <alignment horizontal="center" vertical="center" wrapText="1"/>
    </xf>
    <xf numFmtId="1" fontId="7" fillId="0" borderId="4" xfId="1" applyNumberFormat="1" applyFont="1" applyBorder="1" applyAlignment="1">
      <alignment horizontal="center" vertical="center"/>
    </xf>
    <xf numFmtId="1" fontId="7" fillId="0" borderId="49" xfId="1" applyNumberFormat="1" applyFont="1" applyBorder="1" applyAlignment="1">
      <alignment horizontal="center" vertical="center"/>
    </xf>
    <xf numFmtId="0" fontId="8" fillId="0" borderId="11" xfId="1" applyFont="1" applyBorder="1" applyAlignment="1">
      <alignment horizontal="left" vertical="center"/>
    </xf>
    <xf numFmtId="0" fontId="8" fillId="0" borderId="8" xfId="1" applyFont="1" applyBorder="1" applyAlignment="1">
      <alignment horizontal="left" vertical="center"/>
    </xf>
    <xf numFmtId="10" fontId="51" fillId="0" borderId="64" xfId="1" applyNumberFormat="1" applyFont="1" applyBorder="1" applyAlignment="1">
      <alignment horizontal="center" vertical="center" wrapText="1"/>
    </xf>
    <xf numFmtId="10" fontId="51" fillId="0" borderId="34" xfId="1" applyNumberFormat="1" applyFont="1" applyBorder="1" applyAlignment="1">
      <alignment horizontal="center" vertical="center" wrapText="1"/>
    </xf>
    <xf numFmtId="10" fontId="51" fillId="0" borderId="43" xfId="1" applyNumberFormat="1" applyFont="1" applyBorder="1" applyAlignment="1">
      <alignment horizontal="center" vertical="center" wrapText="1"/>
    </xf>
    <xf numFmtId="49" fontId="51" fillId="0" borderId="96" xfId="1" applyNumberFormat="1" applyFont="1" applyBorder="1" applyAlignment="1">
      <alignment horizontal="center" vertical="center" wrapText="1"/>
    </xf>
    <xf numFmtId="49" fontId="51" fillId="0" borderId="35" xfId="1" applyNumberFormat="1" applyFont="1" applyBorder="1" applyAlignment="1">
      <alignment horizontal="center" vertical="center" wrapText="1"/>
    </xf>
    <xf numFmtId="49" fontId="51" fillId="0" borderId="44" xfId="1" applyNumberFormat="1" applyFont="1" applyBorder="1" applyAlignment="1">
      <alignment horizontal="center" vertical="center" wrapText="1"/>
    </xf>
    <xf numFmtId="0" fontId="8" fillId="2" borderId="11" xfId="1" applyFont="1" applyFill="1" applyBorder="1" applyAlignment="1">
      <alignment horizontal="left" vertical="center"/>
    </xf>
    <xf numFmtId="0" fontId="8" fillId="2" borderId="8" xfId="1" applyFont="1" applyFill="1" applyBorder="1" applyAlignment="1">
      <alignment horizontal="left" vertical="center"/>
    </xf>
    <xf numFmtId="0" fontId="8" fillId="0" borderId="75" xfId="1" applyFont="1" applyBorder="1" applyAlignment="1">
      <alignment horizontal="left" vertical="center"/>
    </xf>
    <xf numFmtId="0" fontId="8" fillId="0" borderId="74" xfId="1" applyFont="1" applyBorder="1" applyAlignment="1">
      <alignment horizontal="left" vertical="center"/>
    </xf>
    <xf numFmtId="49" fontId="51" fillId="0" borderId="77" xfId="1" applyNumberFormat="1" applyFont="1" applyBorder="1" applyAlignment="1">
      <alignment horizontal="center" vertical="center" wrapText="1"/>
    </xf>
    <xf numFmtId="49" fontId="51" fillId="0" borderId="38" xfId="1" applyNumberFormat="1" applyFont="1" applyBorder="1" applyAlignment="1">
      <alignment horizontal="center" vertical="center" wrapText="1"/>
    </xf>
    <xf numFmtId="49" fontId="51" fillId="0" borderId="47" xfId="1" applyNumberFormat="1" applyFont="1" applyBorder="1" applyAlignment="1">
      <alignment horizontal="center" vertical="center" wrapText="1"/>
    </xf>
    <xf numFmtId="49" fontId="13" fillId="3" borderId="81" xfId="1" applyNumberFormat="1" applyFont="1" applyFill="1" applyBorder="1" applyAlignment="1">
      <alignment horizontal="center" vertical="center" wrapText="1"/>
    </xf>
    <xf numFmtId="49" fontId="13" fillId="3" borderId="39" xfId="1" applyNumberFormat="1" applyFont="1" applyFill="1" applyBorder="1" applyAlignment="1">
      <alignment horizontal="center" vertical="center" wrapText="1"/>
    </xf>
    <xf numFmtId="49" fontId="13" fillId="3" borderId="48" xfId="1" applyNumberFormat="1" applyFont="1" applyFill="1" applyBorder="1" applyAlignment="1">
      <alignment horizontal="center" vertical="center" wrapText="1"/>
    </xf>
    <xf numFmtId="49" fontId="13" fillId="4" borderId="80" xfId="1" applyNumberFormat="1" applyFont="1" applyFill="1" applyBorder="1" applyAlignment="1">
      <alignment horizontal="center" vertical="center" wrapText="1"/>
    </xf>
    <xf numFmtId="49" fontId="13" fillId="4" borderId="36" xfId="1" applyNumberFormat="1" applyFont="1" applyFill="1" applyBorder="1" applyAlignment="1">
      <alignment horizontal="center" vertical="center" wrapText="1"/>
    </xf>
    <xf numFmtId="49" fontId="13" fillId="4" borderId="45" xfId="1" applyNumberFormat="1" applyFont="1" applyFill="1" applyBorder="1" applyAlignment="1">
      <alignment horizontal="center" vertical="center" wrapText="1"/>
    </xf>
    <xf numFmtId="10" fontId="51" fillId="0" borderId="97" xfId="1" applyNumberFormat="1" applyFont="1" applyBorder="1" applyAlignment="1">
      <alignment horizontal="center" vertical="center" wrapText="1"/>
    </xf>
    <xf numFmtId="10" fontId="51" fillId="0" borderId="37" xfId="1" applyNumberFormat="1" applyFont="1" applyBorder="1" applyAlignment="1">
      <alignment horizontal="center" vertical="center" wrapText="1"/>
    </xf>
    <xf numFmtId="10" fontId="51" fillId="0" borderId="46" xfId="1" applyNumberFormat="1" applyFont="1" applyBorder="1" applyAlignment="1">
      <alignment horizontal="center" vertical="center" wrapText="1"/>
    </xf>
    <xf numFmtId="0" fontId="8" fillId="0" borderId="22" xfId="1" applyFont="1" applyBorder="1" applyAlignment="1">
      <alignment horizontal="left" vertical="center"/>
    </xf>
    <xf numFmtId="0" fontId="8" fillId="0" borderId="15" xfId="1" applyFont="1" applyBorder="1" applyAlignment="1">
      <alignment horizontal="left" vertical="center"/>
    </xf>
    <xf numFmtId="0" fontId="16" fillId="2" borderId="4" xfId="1" applyFont="1" applyFill="1" applyBorder="1" applyAlignment="1">
      <alignment horizontal="left" vertical="center"/>
    </xf>
    <xf numFmtId="0" fontId="16" fillId="2" borderId="49" xfId="1" applyFont="1" applyFill="1" applyBorder="1" applyAlignment="1">
      <alignment horizontal="left" vertical="center"/>
    </xf>
    <xf numFmtId="0" fontId="18" fillId="0" borderId="0" xfId="0" applyFont="1" applyAlignment="1">
      <alignment horizontal="left" wrapText="1"/>
    </xf>
    <xf numFmtId="0" fontId="8" fillId="0" borderId="0" xfId="1" applyFont="1" applyFill="1" applyBorder="1" applyAlignment="1">
      <alignment horizontal="left" vertical="center"/>
    </xf>
    <xf numFmtId="0" fontId="7" fillId="0" borderId="21" xfId="1" applyFont="1" applyBorder="1" applyAlignment="1">
      <alignment horizontal="left" vertical="center"/>
    </xf>
    <xf numFmtId="0" fontId="8" fillId="0" borderId="0" xfId="1" applyFont="1" applyAlignment="1">
      <alignment horizontal="left" vertical="center"/>
    </xf>
    <xf numFmtId="0" fontId="8" fillId="0" borderId="25" xfId="1" applyFont="1" applyBorder="1" applyAlignment="1">
      <alignment horizontal="left" vertical="center"/>
    </xf>
    <xf numFmtId="0" fontId="8" fillId="0" borderId="54" xfId="1" applyFont="1" applyBorder="1" applyAlignment="1">
      <alignment horizontal="left" vertical="center"/>
    </xf>
    <xf numFmtId="0" fontId="16" fillId="2" borderId="50" xfId="1" applyFont="1" applyFill="1" applyBorder="1" applyAlignment="1">
      <alignment horizontal="left" vertical="center"/>
    </xf>
    <xf numFmtId="0" fontId="16" fillId="2" borderId="41" xfId="1" applyFont="1" applyFill="1" applyBorder="1" applyAlignment="1">
      <alignment horizontal="left" vertical="center"/>
    </xf>
    <xf numFmtId="0" fontId="12" fillId="0" borderId="22" xfId="1" applyFont="1" applyBorder="1" applyAlignment="1">
      <alignment horizontal="left" vertical="center"/>
    </xf>
    <xf numFmtId="0" fontId="12" fillId="0" borderId="15" xfId="1" applyFont="1" applyBorder="1" applyAlignment="1">
      <alignment horizontal="left" vertical="center"/>
    </xf>
    <xf numFmtId="0" fontId="12" fillId="0" borderId="16" xfId="1" applyFont="1" applyBorder="1" applyAlignment="1">
      <alignment horizontal="left" vertical="center"/>
    </xf>
    <xf numFmtId="0" fontId="47" fillId="0" borderId="22" xfId="1" applyFont="1" applyBorder="1" applyAlignment="1">
      <alignment horizontal="left" vertical="center"/>
    </xf>
    <xf numFmtId="0" fontId="47" fillId="0" borderId="15" xfId="1" applyFont="1" applyBorder="1" applyAlignment="1">
      <alignment horizontal="left" vertical="center"/>
    </xf>
    <xf numFmtId="0" fontId="47" fillId="0" borderId="16" xfId="1" applyFont="1" applyBorder="1" applyAlignment="1">
      <alignment horizontal="left" vertical="center"/>
    </xf>
    <xf numFmtId="0" fontId="9" fillId="2" borderId="4" xfId="1" applyFont="1" applyFill="1" applyBorder="1" applyAlignment="1">
      <alignment horizontal="left" vertical="center"/>
    </xf>
    <xf numFmtId="0" fontId="9" fillId="2" borderId="49" xfId="1" applyFont="1" applyFill="1" applyBorder="1" applyAlignment="1">
      <alignment horizontal="left" vertical="center"/>
    </xf>
    <xf numFmtId="0" fontId="31" fillId="0" borderId="84" xfId="5" applyFont="1" applyBorder="1" applyAlignment="1">
      <alignment horizontal="center" vertical="center" wrapText="1"/>
    </xf>
    <xf numFmtId="0" fontId="31" fillId="0" borderId="76" xfId="5" applyFont="1" applyBorder="1" applyAlignment="1">
      <alignment horizontal="center" vertical="center" wrapText="1"/>
    </xf>
    <xf numFmtId="0" fontId="30" fillId="2" borderId="71" xfId="5" applyFont="1" applyFill="1" applyBorder="1" applyAlignment="1">
      <alignment horizontal="center" vertical="center" wrapText="1"/>
    </xf>
    <xf numFmtId="0" fontId="30" fillId="2" borderId="68" xfId="5" applyFont="1" applyFill="1" applyBorder="1" applyAlignment="1">
      <alignment horizontal="center" vertical="center" wrapText="1"/>
    </xf>
    <xf numFmtId="0" fontId="31" fillId="0" borderId="102" xfId="5" applyFont="1" applyBorder="1" applyAlignment="1">
      <alignment horizontal="center" vertical="center" wrapText="1"/>
    </xf>
    <xf numFmtId="0" fontId="31" fillId="0" borderId="29" xfId="5" applyFont="1" applyBorder="1" applyAlignment="1">
      <alignment horizontal="center" vertical="center" wrapText="1"/>
    </xf>
    <xf numFmtId="0" fontId="9" fillId="0" borderId="0" xfId="5" applyFont="1" applyAlignment="1">
      <alignment horizontal="left" vertical="center" wrapText="1"/>
    </xf>
    <xf numFmtId="0" fontId="31" fillId="0" borderId="99" xfId="5" applyFont="1" applyFill="1" applyBorder="1" applyAlignment="1">
      <alignment horizontal="center" vertical="center" wrapText="1"/>
    </xf>
    <xf numFmtId="0" fontId="31" fillId="0" borderId="16" xfId="5" applyFont="1" applyFill="1" applyBorder="1" applyAlignment="1">
      <alignment horizontal="center" vertical="center" wrapText="1"/>
    </xf>
    <xf numFmtId="0" fontId="30" fillId="0" borderId="40" xfId="5" applyFont="1" applyBorder="1" applyAlignment="1">
      <alignment horizontal="left" vertical="center"/>
    </xf>
    <xf numFmtId="0" fontId="30" fillId="0" borderId="41" xfId="5" applyFont="1" applyBorder="1" applyAlignment="1">
      <alignment horizontal="left" vertical="center"/>
    </xf>
    <xf numFmtId="0" fontId="6" fillId="0" borderId="0" xfId="5" applyFont="1" applyAlignment="1">
      <alignment horizontal="left" vertical="center" wrapText="1"/>
    </xf>
    <xf numFmtId="0" fontId="6" fillId="0" borderId="0" xfId="5" applyFont="1" applyFill="1" applyAlignment="1">
      <alignment horizontal="left" vertical="center" wrapText="1"/>
    </xf>
    <xf numFmtId="0" fontId="31" fillId="0" borderId="99" xfId="5" applyFont="1" applyBorder="1" applyAlignment="1">
      <alignment horizontal="center" vertical="center" wrapText="1"/>
    </xf>
    <xf numFmtId="0" fontId="31" fillId="0" borderId="16" xfId="5" applyFont="1" applyBorder="1" applyAlignment="1">
      <alignment horizontal="center" vertical="center" wrapText="1"/>
    </xf>
    <xf numFmtId="0" fontId="31" fillId="0" borderId="20" xfId="5" applyFont="1" applyBorder="1" applyAlignment="1">
      <alignment horizontal="center" vertical="center" wrapText="1"/>
    </xf>
    <xf numFmtId="0" fontId="31" fillId="0" borderId="21" xfId="5" applyFont="1" applyBorder="1" applyAlignment="1">
      <alignment horizontal="center" vertical="center" wrapText="1"/>
    </xf>
    <xf numFmtId="0" fontId="13" fillId="0" borderId="71" xfId="18" applyFont="1" applyBorder="1" applyAlignment="1">
      <alignment horizontal="center" vertical="center"/>
    </xf>
    <xf numFmtId="0" fontId="13" fillId="0" borderId="89" xfId="18" applyFont="1" applyBorder="1" applyAlignment="1">
      <alignment horizontal="center" vertical="center"/>
    </xf>
    <xf numFmtId="0" fontId="13" fillId="0" borderId="104" xfId="18" applyFont="1" applyBorder="1" applyAlignment="1">
      <alignment horizontal="center" vertical="center"/>
    </xf>
    <xf numFmtId="0" fontId="13" fillId="0" borderId="30" xfId="18" applyFont="1" applyBorder="1" applyAlignment="1">
      <alignment horizontal="center" vertical="center"/>
    </xf>
    <xf numFmtId="0" fontId="13" fillId="0" borderId="58" xfId="18" applyFont="1" applyBorder="1" applyAlignment="1">
      <alignment horizontal="center" vertical="center"/>
    </xf>
    <xf numFmtId="0" fontId="13" fillId="0" borderId="7" xfId="18" applyFont="1" applyBorder="1" applyAlignment="1">
      <alignment horizontal="center" vertical="center"/>
    </xf>
    <xf numFmtId="0" fontId="13" fillId="0" borderId="38" xfId="18" applyFont="1" applyBorder="1" applyAlignment="1">
      <alignment horizontal="center" vertical="center"/>
    </xf>
    <xf numFmtId="0" fontId="13" fillId="0" borderId="47" xfId="18" applyFont="1" applyBorder="1" applyAlignment="1">
      <alignment horizontal="center" vertical="center"/>
    </xf>
    <xf numFmtId="0" fontId="13" fillId="0" borderId="90" xfId="18" applyFont="1" applyBorder="1" applyAlignment="1">
      <alignment horizontal="center" vertical="center"/>
    </xf>
    <xf numFmtId="0" fontId="13" fillId="0" borderId="91" xfId="18" applyFont="1" applyBorder="1" applyAlignment="1">
      <alignment horizontal="center" vertical="center"/>
    </xf>
    <xf numFmtId="0" fontId="13" fillId="0" borderId="92" xfId="18" applyFont="1" applyBorder="1" applyAlignment="1">
      <alignment horizontal="center" vertical="center"/>
    </xf>
    <xf numFmtId="0" fontId="18" fillId="0" borderId="75" xfId="18" applyFont="1" applyBorder="1" applyAlignment="1">
      <alignment horizontal="center" vertical="center" wrapText="1"/>
    </xf>
    <xf numFmtId="0" fontId="18" fillId="0" borderId="50" xfId="18" applyFont="1" applyBorder="1" applyAlignment="1">
      <alignment horizontal="center" vertical="center" wrapText="1"/>
    </xf>
    <xf numFmtId="0" fontId="13" fillId="0" borderId="90" xfId="18" applyFont="1" applyBorder="1" applyAlignment="1">
      <alignment horizontal="center" vertical="center" wrapText="1"/>
    </xf>
    <xf numFmtId="0" fontId="13" fillId="0" borderId="91" xfId="18" applyFont="1" applyBorder="1" applyAlignment="1">
      <alignment horizontal="center" vertical="center" wrapText="1"/>
    </xf>
    <xf numFmtId="0" fontId="13" fillId="0" borderId="92" xfId="18" applyFont="1" applyBorder="1" applyAlignment="1">
      <alignment horizontal="center" vertical="center" wrapText="1"/>
    </xf>
    <xf numFmtId="0" fontId="18" fillId="0" borderId="76" xfId="18" applyFont="1" applyBorder="1" applyAlignment="1">
      <alignment horizontal="center" vertical="center"/>
    </xf>
    <xf numFmtId="0" fontId="18" fillId="0" borderId="42" xfId="18" applyFont="1" applyBorder="1" applyAlignment="1">
      <alignment horizontal="center" vertical="center"/>
    </xf>
    <xf numFmtId="0" fontId="18" fillId="0" borderId="64" xfId="18" applyFont="1" applyBorder="1" applyAlignment="1">
      <alignment horizontal="center" vertical="center"/>
    </xf>
    <xf numFmtId="0" fontId="18" fillId="0" borderId="43" xfId="18" applyFont="1" applyBorder="1" applyAlignment="1">
      <alignment horizontal="center" vertical="center"/>
    </xf>
    <xf numFmtId="0" fontId="18" fillId="0" borderId="64" xfId="18" applyFont="1" applyBorder="1" applyAlignment="1">
      <alignment horizontal="center" vertical="center" wrapText="1"/>
    </xf>
    <xf numFmtId="0" fontId="18" fillId="0" borderId="43" xfId="18" applyFont="1" applyBorder="1" applyAlignment="1">
      <alignment horizontal="center" vertical="center" wrapText="1"/>
    </xf>
    <xf numFmtId="0" fontId="18" fillId="0" borderId="75" xfId="18" applyFont="1" applyBorder="1" applyAlignment="1">
      <alignment horizontal="center" vertical="center"/>
    </xf>
    <xf numFmtId="0" fontId="18" fillId="0" borderId="50" xfId="18" applyFont="1" applyBorder="1" applyAlignment="1">
      <alignment horizontal="center" vertical="center"/>
    </xf>
    <xf numFmtId="0" fontId="18" fillId="0" borderId="63" xfId="18" applyFont="1" applyBorder="1" applyAlignment="1">
      <alignment horizontal="center" vertical="center"/>
    </xf>
    <xf numFmtId="0" fontId="18" fillId="0" borderId="58" xfId="18" applyFont="1" applyBorder="1" applyAlignment="1">
      <alignment horizontal="center" vertical="center"/>
    </xf>
    <xf numFmtId="0" fontId="18" fillId="0" borderId="77" xfId="18" applyFont="1" applyBorder="1" applyAlignment="1">
      <alignment horizontal="center" vertical="center"/>
    </xf>
    <xf numFmtId="0" fontId="18" fillId="0" borderId="47" xfId="18" applyFont="1" applyBorder="1" applyAlignment="1">
      <alignment horizontal="center" vertical="center"/>
    </xf>
    <xf numFmtId="0" fontId="18" fillId="0" borderId="63" xfId="18" applyFont="1" applyBorder="1" applyAlignment="1">
      <alignment horizontal="center" vertical="center" wrapText="1"/>
    </xf>
    <xf numFmtId="0" fontId="18" fillId="0" borderId="58" xfId="18" applyFont="1" applyBorder="1" applyAlignment="1">
      <alignment horizontal="center" vertical="center" wrapText="1"/>
    </xf>
    <xf numFmtId="0" fontId="13" fillId="0" borderId="9" xfId="18" applyFont="1" applyBorder="1" applyAlignment="1">
      <alignment horizontal="center"/>
    </xf>
    <xf numFmtId="0" fontId="13" fillId="0" borderId="10" xfId="18" applyFont="1" applyBorder="1" applyAlignment="1">
      <alignment horizontal="center"/>
    </xf>
    <xf numFmtId="0" fontId="13" fillId="0" borderId="11" xfId="18" applyFont="1" applyBorder="1" applyAlignment="1">
      <alignment horizontal="center"/>
    </xf>
    <xf numFmtId="0" fontId="13" fillId="0" borderId="13" xfId="18" applyFont="1" applyBorder="1" applyAlignment="1">
      <alignment horizontal="center"/>
    </xf>
    <xf numFmtId="0" fontId="13" fillId="0" borderId="14" xfId="18" applyFont="1" applyBorder="1" applyAlignment="1">
      <alignment horizontal="center"/>
    </xf>
    <xf numFmtId="0" fontId="13" fillId="0" borderId="102" xfId="18" applyFont="1" applyBorder="1" applyAlignment="1">
      <alignment horizontal="center"/>
    </xf>
    <xf numFmtId="0" fontId="13" fillId="0" borderId="105" xfId="18" applyFont="1" applyBorder="1" applyAlignment="1">
      <alignment horizontal="center"/>
    </xf>
    <xf numFmtId="0" fontId="13" fillId="0" borderId="106" xfId="18" applyFont="1" applyBorder="1" applyAlignment="1">
      <alignment horizontal="center"/>
    </xf>
    <xf numFmtId="0" fontId="6" fillId="0" borderId="40" xfId="27" applyFont="1" applyBorder="1" applyAlignment="1">
      <alignment vertical="center" wrapText="1"/>
    </xf>
    <xf numFmtId="0" fontId="6" fillId="0" borderId="41" xfId="27" applyFont="1" applyBorder="1" applyAlignment="1">
      <alignment vertical="center" wrapText="1"/>
    </xf>
    <xf numFmtId="0" fontId="6" fillId="0" borderId="103" xfId="27" applyFont="1" applyBorder="1" applyAlignment="1">
      <alignment vertical="center" wrapText="1"/>
    </xf>
    <xf numFmtId="0" fontId="37" fillId="0" borderId="0" xfId="27" applyFont="1" applyAlignment="1">
      <alignment horizontal="left" vertical="center" wrapText="1"/>
    </xf>
    <xf numFmtId="0" fontId="6" fillId="0" borderId="71" xfId="27" applyFont="1" applyBorder="1" applyAlignment="1">
      <alignment horizontal="center" vertical="center" wrapText="1"/>
    </xf>
    <xf numFmtId="0" fontId="6" fillId="0" borderId="49" xfId="27" applyFont="1" applyBorder="1" applyAlignment="1">
      <alignment horizontal="center" vertical="center" wrapText="1"/>
    </xf>
    <xf numFmtId="0" fontId="6" fillId="0" borderId="89" xfId="27" applyFont="1" applyBorder="1" applyAlignment="1">
      <alignment horizontal="center" vertical="center" wrapText="1"/>
    </xf>
    <xf numFmtId="0" fontId="31" fillId="0" borderId="98" xfId="27" applyFont="1" applyBorder="1" applyAlignment="1">
      <alignment vertical="center" wrapText="1"/>
    </xf>
    <xf numFmtId="0" fontId="31" fillId="0" borderId="8" xfId="27" applyFont="1" applyBorder="1" applyAlignment="1">
      <alignment vertical="center" wrapText="1"/>
    </xf>
    <xf numFmtId="0" fontId="31" fillId="0" borderId="59" xfId="27" applyFont="1" applyBorder="1" applyAlignment="1">
      <alignment vertical="center" wrapText="1"/>
    </xf>
    <xf numFmtId="0" fontId="31" fillId="0" borderId="100" xfId="27" applyFont="1" applyBorder="1" applyAlignment="1">
      <alignment vertical="center"/>
    </xf>
    <xf numFmtId="0" fontId="6" fillId="0" borderId="54" xfId="27" applyFont="1" applyBorder="1" applyAlignment="1">
      <alignment vertical="center"/>
    </xf>
    <xf numFmtId="0" fontId="6" fillId="0" borderId="26" xfId="27" applyFont="1" applyBorder="1" applyAlignment="1">
      <alignment vertical="center"/>
    </xf>
    <xf numFmtId="0" fontId="6" fillId="0" borderId="98" xfId="27" applyFont="1" applyBorder="1" applyAlignment="1">
      <alignment horizontal="left" vertical="center" wrapText="1"/>
    </xf>
    <xf numFmtId="0" fontId="6" fillId="0" borderId="8" xfId="27" applyFont="1" applyBorder="1" applyAlignment="1">
      <alignment horizontal="left" vertical="center" wrapText="1"/>
    </xf>
    <xf numFmtId="0" fontId="6" fillId="0" borderId="59" xfId="27" applyFont="1" applyBorder="1" applyAlignment="1">
      <alignment horizontal="left" vertical="center" wrapText="1"/>
    </xf>
    <xf numFmtId="3" fontId="43" fillId="8" borderId="29" xfId="4" applyNumberFormat="1" applyFont="1" applyFill="1" applyBorder="1" applyAlignment="1">
      <alignment horizontal="center" vertical="center" wrapText="1"/>
    </xf>
    <xf numFmtId="3" fontId="43" fillId="8" borderId="42" xfId="4" applyNumberFormat="1" applyFont="1" applyFill="1" applyBorder="1" applyAlignment="1">
      <alignment horizontal="center" vertical="center" wrapText="1"/>
    </xf>
    <xf numFmtId="3" fontId="43" fillId="8" borderId="7" xfId="4" applyNumberFormat="1" applyFont="1" applyFill="1" applyBorder="1" applyAlignment="1">
      <alignment horizontal="center" vertical="center" wrapText="1"/>
    </xf>
    <xf numFmtId="3" fontId="43" fillId="8" borderId="47" xfId="4" applyNumberFormat="1" applyFont="1" applyFill="1" applyBorder="1" applyAlignment="1">
      <alignment horizontal="center" vertical="center" wrapText="1"/>
    </xf>
    <xf numFmtId="3" fontId="43" fillId="0" borderId="12" xfId="4" applyNumberFormat="1" applyFont="1" applyFill="1" applyBorder="1" applyAlignment="1">
      <alignment horizontal="center" vertical="center" wrapText="1"/>
    </xf>
    <xf numFmtId="3" fontId="43" fillId="0" borderId="77" xfId="4" applyNumberFormat="1" applyFont="1" applyFill="1" applyBorder="1" applyAlignment="1">
      <alignment horizontal="center" vertical="center" wrapText="1"/>
    </xf>
    <xf numFmtId="3" fontId="43" fillId="8" borderId="6" xfId="4" applyNumberFormat="1" applyFont="1" applyFill="1" applyBorder="1" applyAlignment="1">
      <alignment horizontal="center" vertical="center" wrapText="1"/>
    </xf>
    <xf numFmtId="3" fontId="43" fillId="8" borderId="43" xfId="4" applyNumberFormat="1" applyFont="1" applyFill="1" applyBorder="1" applyAlignment="1">
      <alignment horizontal="center" vertical="center" wrapText="1"/>
    </xf>
    <xf numFmtId="0" fontId="43" fillId="8" borderId="6" xfId="4" applyFont="1" applyFill="1" applyBorder="1" applyAlignment="1">
      <alignment horizontal="center" vertical="center" wrapText="1"/>
    </xf>
    <xf numFmtId="0" fontId="43" fillId="8" borderId="43" xfId="4" applyFont="1" applyFill="1" applyBorder="1" applyAlignment="1">
      <alignment horizontal="center" vertical="center" wrapText="1"/>
    </xf>
    <xf numFmtId="3" fontId="43" fillId="8" borderId="28" xfId="4" applyNumberFormat="1" applyFont="1" applyFill="1" applyBorder="1" applyAlignment="1">
      <alignment horizontal="center" vertical="center" wrapText="1"/>
    </xf>
    <xf numFmtId="3" fontId="43" fillId="8" borderId="50" xfId="4" applyNumberFormat="1" applyFont="1" applyFill="1" applyBorder="1" applyAlignment="1">
      <alignment horizontal="center" vertical="center" wrapText="1"/>
    </xf>
    <xf numFmtId="3" fontId="43" fillId="8" borderId="90" xfId="4" applyNumberFormat="1" applyFont="1" applyFill="1" applyBorder="1" applyAlignment="1">
      <alignment horizontal="center" vertical="center" wrapText="1"/>
    </xf>
    <xf numFmtId="3" fontId="43" fillId="8" borderId="92" xfId="4" applyNumberFormat="1" applyFont="1" applyFill="1" applyBorder="1" applyAlignment="1">
      <alignment horizontal="center" vertical="center" wrapText="1"/>
    </xf>
    <xf numFmtId="0" fontId="6" fillId="0" borderId="0" xfId="4" applyAlignment="1">
      <alignment horizontal="left" wrapText="1"/>
    </xf>
    <xf numFmtId="0" fontId="37" fillId="0" borderId="0" xfId="28" applyFont="1" applyAlignment="1">
      <alignment horizontal="left" vertical="center" wrapText="1"/>
    </xf>
    <xf numFmtId="0" fontId="38" fillId="0" borderId="0" xfId="28" applyFont="1" applyAlignment="1">
      <alignment horizontal="left" vertical="center" wrapText="1"/>
    </xf>
    <xf numFmtId="0" fontId="42" fillId="0" borderId="0" xfId="28" applyFont="1" applyAlignment="1">
      <alignment horizontal="left" vertical="center" wrapText="1"/>
    </xf>
    <xf numFmtId="0" fontId="43" fillId="0" borderId="87" xfId="4" applyFont="1" applyBorder="1" applyAlignment="1">
      <alignment horizontal="center" vertical="center" wrapText="1"/>
    </xf>
    <xf numFmtId="0" fontId="43" fillId="0" borderId="85" xfId="4" applyFont="1" applyBorder="1" applyAlignment="1">
      <alignment horizontal="center" vertical="center" wrapText="1"/>
    </xf>
    <xf numFmtId="0" fontId="43" fillId="0" borderId="86" xfId="4" applyFont="1" applyBorder="1" applyAlignment="1">
      <alignment horizontal="center" vertical="center" wrapText="1"/>
    </xf>
    <xf numFmtId="0" fontId="7" fillId="0" borderId="2" xfId="4" applyFont="1" applyBorder="1" applyAlignment="1">
      <alignment horizontal="center" vertical="center"/>
    </xf>
    <xf numFmtId="0" fontId="7" fillId="0" borderId="3" xfId="4" applyFont="1" applyBorder="1" applyAlignment="1">
      <alignment horizontal="center" vertical="center"/>
    </xf>
    <xf numFmtId="0" fontId="7" fillId="0" borderId="5" xfId="4" applyFont="1" applyBorder="1" applyAlignment="1">
      <alignment horizontal="center" vertical="center"/>
    </xf>
    <xf numFmtId="0" fontId="43" fillId="8" borderId="90" xfId="4" applyFont="1" applyFill="1" applyBorder="1" applyAlignment="1">
      <alignment horizontal="center" vertical="center" wrapText="1"/>
    </xf>
    <xf numFmtId="0" fontId="43" fillId="8" borderId="91" xfId="4" applyFont="1" applyFill="1" applyBorder="1" applyAlignment="1">
      <alignment horizontal="center" vertical="center" wrapText="1"/>
    </xf>
    <xf numFmtId="0" fontId="43" fillId="8" borderId="92" xfId="4" applyFont="1" applyFill="1" applyBorder="1" applyAlignment="1">
      <alignment horizontal="center" vertical="center" wrapText="1"/>
    </xf>
    <xf numFmtId="0" fontId="7" fillId="8" borderId="49" xfId="4" applyFont="1" applyFill="1" applyBorder="1" applyAlignment="1">
      <alignment horizontal="center" vertical="center"/>
    </xf>
    <xf numFmtId="0" fontId="7" fillId="8" borderId="89" xfId="4" applyFont="1" applyFill="1" applyBorder="1" applyAlignment="1">
      <alignment horizontal="center" vertical="center"/>
    </xf>
    <xf numFmtId="3" fontId="43" fillId="0" borderId="73" xfId="4" applyNumberFormat="1" applyFont="1" applyBorder="1" applyAlignment="1">
      <alignment horizontal="center" vertical="center" wrapText="1"/>
    </xf>
    <xf numFmtId="3" fontId="43" fillId="0" borderId="76" xfId="4" applyNumberFormat="1" applyFont="1" applyBorder="1" applyAlignment="1">
      <alignment horizontal="center" vertical="center" wrapText="1"/>
    </xf>
    <xf numFmtId="3" fontId="43" fillId="0" borderId="17" xfId="4" applyNumberFormat="1" applyFont="1" applyBorder="1" applyAlignment="1">
      <alignment horizontal="center" vertical="center" wrapText="1"/>
    </xf>
    <xf numFmtId="3" fontId="43" fillId="0" borderId="64" xfId="4" applyNumberFormat="1" applyFont="1" applyBorder="1" applyAlignment="1">
      <alignment horizontal="center" vertical="center" wrapText="1"/>
    </xf>
    <xf numFmtId="0" fontId="43" fillId="0" borderId="17" xfId="4" applyFont="1" applyBorder="1" applyAlignment="1">
      <alignment horizontal="center" vertical="center" wrapText="1"/>
    </xf>
    <xf numFmtId="0" fontId="43" fillId="0" borderId="64" xfId="4" applyFont="1" applyBorder="1" applyAlignment="1">
      <alignment horizontal="center" vertical="center" wrapText="1"/>
    </xf>
    <xf numFmtId="3" fontId="43" fillId="0" borderId="18" xfId="4" applyNumberFormat="1" applyFont="1" applyBorder="1" applyAlignment="1">
      <alignment horizontal="center" vertical="center" wrapText="1"/>
    </xf>
    <xf numFmtId="3" fontId="43" fillId="0" borderId="75" xfId="4" applyNumberFormat="1" applyFont="1" applyBorder="1" applyAlignment="1">
      <alignment horizontal="center" vertical="center" wrapText="1"/>
    </xf>
    <xf numFmtId="3" fontId="43" fillId="0" borderId="87" xfId="4" applyNumberFormat="1" applyFont="1" applyFill="1" applyBorder="1" applyAlignment="1">
      <alignment horizontal="center" vertical="center" wrapText="1"/>
    </xf>
    <xf numFmtId="3" fontId="43" fillId="0" borderId="86" xfId="4" applyNumberFormat="1" applyFont="1" applyFill="1" applyBorder="1" applyAlignment="1">
      <alignment horizontal="center" vertical="center" wrapText="1"/>
    </xf>
    <xf numFmtId="3" fontId="43" fillId="0" borderId="73" xfId="4" applyNumberFormat="1" applyFont="1" applyFill="1" applyBorder="1" applyAlignment="1">
      <alignment horizontal="center" vertical="center" wrapText="1"/>
    </xf>
    <xf numFmtId="3" fontId="43" fillId="0" borderId="76" xfId="4" applyNumberFormat="1" applyFont="1" applyFill="1" applyBorder="1" applyAlignment="1">
      <alignment horizontal="center" vertical="center" wrapText="1"/>
    </xf>
    <xf numFmtId="0" fontId="44" fillId="0" borderId="0" xfId="4" applyFont="1" applyAlignment="1">
      <alignment horizontal="center" vertical="center"/>
    </xf>
    <xf numFmtId="0" fontId="45" fillId="0" borderId="87" xfId="0" applyFont="1" applyBorder="1" applyAlignment="1">
      <alignment horizontal="center" vertical="center"/>
    </xf>
    <xf numFmtId="0" fontId="45" fillId="0" borderId="86" xfId="0" applyFont="1" applyBorder="1" applyAlignment="1">
      <alignment horizontal="center" vertical="center"/>
    </xf>
  </cellXfs>
  <cellStyles count="31">
    <cellStyle name="Nadpis - excel" xfId="26" xr:uid="{00000000-0005-0000-0000-000000000000}"/>
    <cellStyle name="Nadpis 1 2" xfId="25" xr:uid="{00000000-0005-0000-0000-000001000000}"/>
    <cellStyle name="Normal 2" xfId="2" xr:uid="{00000000-0005-0000-0000-000002000000}"/>
    <cellStyle name="Normal 3" xfId="5" xr:uid="{00000000-0005-0000-0000-000003000000}"/>
    <cellStyle name="Normální" xfId="0" builtinId="0"/>
    <cellStyle name="Normální 10" xfId="4" xr:uid="{00000000-0005-0000-0000-000005000000}"/>
    <cellStyle name="Normální 11" xfId="16" xr:uid="{00000000-0005-0000-0000-000006000000}"/>
    <cellStyle name="Normální 11 2" xfId="18" xr:uid="{00000000-0005-0000-0000-000007000000}"/>
    <cellStyle name="normální 14" xfId="6" xr:uid="{00000000-0005-0000-0000-000008000000}"/>
    <cellStyle name="normální 14 2" xfId="7" xr:uid="{00000000-0005-0000-0000-000009000000}"/>
    <cellStyle name="normální 14 2 2" xfId="17" xr:uid="{00000000-0005-0000-0000-00000A000000}"/>
    <cellStyle name="normální 14 3" xfId="22" xr:uid="{00000000-0005-0000-0000-00000B000000}"/>
    <cellStyle name="normální 15" xfId="13" xr:uid="{00000000-0005-0000-0000-00000C000000}"/>
    <cellStyle name="normální 16" xfId="14" xr:uid="{00000000-0005-0000-0000-00000D000000}"/>
    <cellStyle name="Normální 2" xfId="19" xr:uid="{00000000-0005-0000-0000-00000E000000}"/>
    <cellStyle name="normální 2 2" xfId="8" xr:uid="{00000000-0005-0000-0000-00000F000000}"/>
    <cellStyle name="normální 2 2 2" xfId="21" xr:uid="{00000000-0005-0000-0000-000010000000}"/>
    <cellStyle name="normální 2 2 3" xfId="23" xr:uid="{00000000-0005-0000-0000-000011000000}"/>
    <cellStyle name="normální 2 5" xfId="9" xr:uid="{00000000-0005-0000-0000-000012000000}"/>
    <cellStyle name="Normální 5" xfId="15" xr:uid="{00000000-0005-0000-0000-000013000000}"/>
    <cellStyle name="Normální 6 4 3" xfId="12" xr:uid="{00000000-0005-0000-0000-000014000000}"/>
    <cellStyle name="normální_Počty financovaných studentů 1998-2006" xfId="27" xr:uid="{00000000-0005-0000-0000-000015000000}"/>
    <cellStyle name="normální_Přehled poskyt. prostředků VŠ-rozpočet 2000-2006" xfId="28" xr:uid="{00000000-0005-0000-0000-000016000000}"/>
    <cellStyle name="normální_Tab.1-bilance PV" xfId="3" xr:uid="{00000000-0005-0000-0000-000017000000}"/>
    <cellStyle name="normální_Tabulka 1-Bilanční-návrh 13.1.04" xfId="1" xr:uid="{00000000-0005-0000-0000-000018000000}"/>
    <cellStyle name="Percent 2" xfId="24" xr:uid="{00000000-0005-0000-0000-000019000000}"/>
    <cellStyle name="Percent 3" xfId="29" xr:uid="{00000000-0005-0000-0000-00001A000000}"/>
    <cellStyle name="procent 2" xfId="10" xr:uid="{00000000-0005-0000-0000-00001B000000}"/>
    <cellStyle name="Procenta" xfId="30" builtinId="5"/>
    <cellStyle name="Procenta 3" xfId="11" xr:uid="{00000000-0005-0000-0000-00001D000000}"/>
    <cellStyle name="Procenta 3 2" xfId="20"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9525</xdr:colOff>
      <xdr:row>3</xdr:row>
      <xdr:rowOff>9525</xdr:rowOff>
    </xdr:to>
    <xdr:pic>
      <xdr:nvPicPr>
        <xdr:cNvPr id="2" name="Picture 1" descr="https://sims.ics.muni.cz/sims_is/img/bod.gif">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9525</xdr:colOff>
      <xdr:row>3</xdr:row>
      <xdr:rowOff>9525</xdr:rowOff>
    </xdr:to>
    <xdr:pic>
      <xdr:nvPicPr>
        <xdr:cNvPr id="3" name="Picture 2" descr="https://sims.ics.muni.cz/sims_is/img/bod.gif">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 name="Picture 3" descr="https://sims.ics.muni.cz/sims_is/img/bod.gif">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5" name="Picture 4" descr="https://sims.ics.muni.cz/sims_is/img/bod.gi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8" name="Picture 1" descr="https://sims.ics.muni.cz/sims_is/img/bod.gi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1555750</xdr:colOff>
      <xdr:row>5</xdr:row>
      <xdr:rowOff>127000</xdr:rowOff>
    </xdr:from>
    <xdr:to>
      <xdr:col>2</xdr:col>
      <xdr:colOff>1565275</xdr:colOff>
      <xdr:row>5</xdr:row>
      <xdr:rowOff>136525</xdr:rowOff>
    </xdr:to>
    <xdr:pic>
      <xdr:nvPicPr>
        <xdr:cNvPr id="9" name="Picture 2" descr="https://sims.ics.muni.cz/sims_is/img/bod.gi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08250" y="1571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0" name="Picture 3" descr="https://sims.ics.muni.cz/sims_is/img/bod.gif">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1" name="Picture 4" descr="https://sims.ics.muni.cz/sims_is/img/bod.gif">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12" name="Picture 1" descr="https://sims.ics.muni.cz/sims_is/img/bod.gi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13" name="Picture 2" descr="https://sims.ics.muni.cz/sims_is/img/bod.gif">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4" name="Picture 3" descr="https://sims.ics.muni.cz/sims_is/img/bod.gif">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5" name="Picture 4" descr="https://sims.ics.muni.cz/sims_is/img/bod.gif">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xdr:row>
      <xdr:rowOff>0</xdr:rowOff>
    </xdr:from>
    <xdr:to>
      <xdr:col>0</xdr:col>
      <xdr:colOff>9525</xdr:colOff>
      <xdr:row>6</xdr:row>
      <xdr:rowOff>9525</xdr:rowOff>
    </xdr:to>
    <xdr:pic>
      <xdr:nvPicPr>
        <xdr:cNvPr id="16" name="Picture 1" descr="https://sims.ics.muni.cz/sims_is/img/bod.gif">
          <a:extLst>
            <a:ext uri="{FF2B5EF4-FFF2-40B4-BE49-F238E27FC236}">
              <a16:creationId xmlns:a16="http://schemas.microsoft.com/office/drawing/2014/main" id="{BF5D1EC3-B61F-4258-85F6-9841260D1F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xdr:row>
      <xdr:rowOff>0</xdr:rowOff>
    </xdr:from>
    <xdr:to>
      <xdr:col>0</xdr:col>
      <xdr:colOff>9525</xdr:colOff>
      <xdr:row>6</xdr:row>
      <xdr:rowOff>9525</xdr:rowOff>
    </xdr:to>
    <xdr:pic>
      <xdr:nvPicPr>
        <xdr:cNvPr id="17" name="Picture 2" descr="https://sims.ics.muni.cz/sims_is/img/bod.gif">
          <a:extLst>
            <a:ext uri="{FF2B5EF4-FFF2-40B4-BE49-F238E27FC236}">
              <a16:creationId xmlns:a16="http://schemas.microsoft.com/office/drawing/2014/main" id="{57029BC5-425A-4789-A18E-B7633077FF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13</xdr:row>
      <xdr:rowOff>0</xdr:rowOff>
    </xdr:from>
    <xdr:to>
      <xdr:col>2</xdr:col>
      <xdr:colOff>9525</xdr:colOff>
      <xdr:row>13</xdr:row>
      <xdr:rowOff>9525</xdr:rowOff>
    </xdr:to>
    <xdr:pic>
      <xdr:nvPicPr>
        <xdr:cNvPr id="18" name="Picture 3" descr="https://sims.ics.muni.cz/sims_is/img/bod.gif">
          <a:extLst>
            <a:ext uri="{FF2B5EF4-FFF2-40B4-BE49-F238E27FC236}">
              <a16:creationId xmlns:a16="http://schemas.microsoft.com/office/drawing/2014/main" id="{FE06B532-78D2-49E7-945C-E80C6BF55B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13</xdr:row>
      <xdr:rowOff>0</xdr:rowOff>
    </xdr:from>
    <xdr:to>
      <xdr:col>2</xdr:col>
      <xdr:colOff>9525</xdr:colOff>
      <xdr:row>13</xdr:row>
      <xdr:rowOff>9525</xdr:rowOff>
    </xdr:to>
    <xdr:pic>
      <xdr:nvPicPr>
        <xdr:cNvPr id="19" name="Picture 4" descr="https://sims.ics.muni.cz/sims_is/img/bod.gif">
          <a:extLst>
            <a:ext uri="{FF2B5EF4-FFF2-40B4-BE49-F238E27FC236}">
              <a16:creationId xmlns:a16="http://schemas.microsoft.com/office/drawing/2014/main" id="{9B23A465-F19A-4C07-AA83-8D4B05E6BD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9525</xdr:colOff>
      <xdr:row>0</xdr:row>
      <xdr:rowOff>9525</xdr:rowOff>
    </xdr:to>
    <xdr:pic>
      <xdr:nvPicPr>
        <xdr:cNvPr id="2" name="Picture 1" descr="bod">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 name="Picture 2" descr="bod">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 name="Picture 3" descr="bod">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 name="Picture 4" descr="bod">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 name="Picture 1" descr="bod">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 name="Picture 2" descr="bod">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 name="Picture 3" descr="bod">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9" name="Picture 4" descr="bod">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0" name="Picture 7" descr="bod">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1" name="Picture 8" descr="bod">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2" name="Picture 9" descr="bod">
          <a:extLst>
            <a:ext uri="{FF2B5EF4-FFF2-40B4-BE49-F238E27FC236}">
              <a16:creationId xmlns:a16="http://schemas.microsoft.com/office/drawing/2014/main" id="{00000000-0008-0000-04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3" name="Picture 10" descr="bod">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4" name="Picture 11" descr="bod">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5" name="Picture 12" descr="bod">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6" name="Picture 1" descr="https://sims.ics.muni.cz/sims_is/img/bod.gif">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7" name="Picture 2" descr="https://sims.ics.muni.cz/sims_is/img/bod.gif">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8" name="Picture 1" descr="bod">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9" name="Picture 2" descr="bod">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0" name="Picture 3" descr="bod">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1" name="Picture 4" descr="bod">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2" name="Picture 5" descr="bod">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3" name="Picture 6" descr="bod">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4" name="Picture 7" descr="bod">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5" name="Picture 8" descr="bod">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6" name="Picture 9" descr="bod">
          <a:extLst>
            <a:ext uri="{FF2B5EF4-FFF2-40B4-BE49-F238E27FC236}">
              <a16:creationId xmlns:a16="http://schemas.microsoft.com/office/drawing/2014/main" id="{00000000-0008-0000-04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7" name="Picture 10" descr="bod">
          <a:extLst>
            <a:ext uri="{FF2B5EF4-FFF2-40B4-BE49-F238E27FC236}">
              <a16:creationId xmlns:a16="http://schemas.microsoft.com/office/drawing/2014/main" id="{00000000-0008-0000-04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8" name="Picture 11" descr="bod">
          <a:extLst>
            <a:ext uri="{FF2B5EF4-FFF2-40B4-BE49-F238E27FC236}">
              <a16:creationId xmlns:a16="http://schemas.microsoft.com/office/drawing/2014/main" id="{00000000-0008-0000-04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9" name="Picture 2" descr="https://sims.ics.muni.cz/sims_is/img/bod.gif">
          <a:extLst>
            <a:ext uri="{FF2B5EF4-FFF2-40B4-BE49-F238E27FC236}">
              <a16:creationId xmlns:a16="http://schemas.microsoft.com/office/drawing/2014/main" id="{00000000-0008-0000-04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0" name="Picture 1" descr="bod">
          <a:extLst>
            <a:ext uri="{FF2B5EF4-FFF2-40B4-BE49-F238E27FC236}">
              <a16:creationId xmlns:a16="http://schemas.microsoft.com/office/drawing/2014/main" id="{00000000-0008-0000-04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1" name="Picture 2" descr="bod">
          <a:extLst>
            <a:ext uri="{FF2B5EF4-FFF2-40B4-BE49-F238E27FC236}">
              <a16:creationId xmlns:a16="http://schemas.microsoft.com/office/drawing/2014/main" id="{00000000-0008-0000-04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2" name="Picture 3" descr="bod">
          <a:extLst>
            <a:ext uri="{FF2B5EF4-FFF2-40B4-BE49-F238E27FC236}">
              <a16:creationId xmlns:a16="http://schemas.microsoft.com/office/drawing/2014/main" id="{00000000-0008-0000-04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3" name="Picture 4" descr="bod">
          <a:extLst>
            <a:ext uri="{FF2B5EF4-FFF2-40B4-BE49-F238E27FC236}">
              <a16:creationId xmlns:a16="http://schemas.microsoft.com/office/drawing/2014/main" id="{00000000-0008-0000-04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4" name="Picture 1" descr="bod">
          <a:extLst>
            <a:ext uri="{FF2B5EF4-FFF2-40B4-BE49-F238E27FC236}">
              <a16:creationId xmlns:a16="http://schemas.microsoft.com/office/drawing/2014/main" id="{00000000-0008-0000-04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5" name="Picture 2" descr="bod">
          <a:extLst>
            <a:ext uri="{FF2B5EF4-FFF2-40B4-BE49-F238E27FC236}">
              <a16:creationId xmlns:a16="http://schemas.microsoft.com/office/drawing/2014/main" id="{00000000-0008-0000-04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6" name="Picture 3" descr="bod">
          <a:extLst>
            <a:ext uri="{FF2B5EF4-FFF2-40B4-BE49-F238E27FC236}">
              <a16:creationId xmlns:a16="http://schemas.microsoft.com/office/drawing/2014/main" id="{00000000-0008-0000-04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7" name="Picture 4" descr="bod">
          <a:extLst>
            <a:ext uri="{FF2B5EF4-FFF2-40B4-BE49-F238E27FC236}">
              <a16:creationId xmlns:a16="http://schemas.microsoft.com/office/drawing/2014/main" id="{00000000-0008-0000-04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8" name="Picture 7" descr="bod">
          <a:extLst>
            <a:ext uri="{FF2B5EF4-FFF2-40B4-BE49-F238E27FC236}">
              <a16:creationId xmlns:a16="http://schemas.microsoft.com/office/drawing/2014/main" id="{00000000-0008-0000-04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9" name="Picture 8" descr="bod">
          <a:extLst>
            <a:ext uri="{FF2B5EF4-FFF2-40B4-BE49-F238E27FC236}">
              <a16:creationId xmlns:a16="http://schemas.microsoft.com/office/drawing/2014/main" id="{00000000-0008-0000-04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0" name="Picture 9" descr="bod">
          <a:extLst>
            <a:ext uri="{FF2B5EF4-FFF2-40B4-BE49-F238E27FC236}">
              <a16:creationId xmlns:a16="http://schemas.microsoft.com/office/drawing/2014/main" id="{00000000-0008-0000-04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1" name="Picture 10" descr="bod">
          <a:extLst>
            <a:ext uri="{FF2B5EF4-FFF2-40B4-BE49-F238E27FC236}">
              <a16:creationId xmlns:a16="http://schemas.microsoft.com/office/drawing/2014/main" id="{00000000-0008-0000-04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2" name="Picture 11" descr="bod">
          <a:extLst>
            <a:ext uri="{FF2B5EF4-FFF2-40B4-BE49-F238E27FC236}">
              <a16:creationId xmlns:a16="http://schemas.microsoft.com/office/drawing/2014/main" id="{00000000-0008-0000-04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3" name="Picture 12" descr="bod">
          <a:extLst>
            <a:ext uri="{FF2B5EF4-FFF2-40B4-BE49-F238E27FC236}">
              <a16:creationId xmlns:a16="http://schemas.microsoft.com/office/drawing/2014/main" id="{00000000-0008-0000-04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4" name="Picture 1" descr="https://sims.ics.muni.cz/sims_is/img/bod.gif">
          <a:extLst>
            <a:ext uri="{FF2B5EF4-FFF2-40B4-BE49-F238E27FC236}">
              <a16:creationId xmlns:a16="http://schemas.microsoft.com/office/drawing/2014/main" id="{00000000-0008-0000-04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5" name="Picture 2" descr="https://sims.ics.muni.cz/sims_is/img/bod.gif">
          <a:extLst>
            <a:ext uri="{FF2B5EF4-FFF2-40B4-BE49-F238E27FC236}">
              <a16:creationId xmlns:a16="http://schemas.microsoft.com/office/drawing/2014/main" id="{00000000-0008-0000-04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6" name="Picture 1" descr="bod">
          <a:extLst>
            <a:ext uri="{FF2B5EF4-FFF2-40B4-BE49-F238E27FC236}">
              <a16:creationId xmlns:a16="http://schemas.microsoft.com/office/drawing/2014/main" id="{00000000-0008-0000-04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7" name="Picture 2" descr="bod">
          <a:extLst>
            <a:ext uri="{FF2B5EF4-FFF2-40B4-BE49-F238E27FC236}">
              <a16:creationId xmlns:a16="http://schemas.microsoft.com/office/drawing/2014/main" id="{00000000-0008-0000-04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8" name="Picture 3" descr="bod">
          <a:extLst>
            <a:ext uri="{FF2B5EF4-FFF2-40B4-BE49-F238E27FC236}">
              <a16:creationId xmlns:a16="http://schemas.microsoft.com/office/drawing/2014/main" id="{00000000-0008-0000-04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9" name="Picture 4" descr="bod">
          <a:extLst>
            <a:ext uri="{FF2B5EF4-FFF2-40B4-BE49-F238E27FC236}">
              <a16:creationId xmlns:a16="http://schemas.microsoft.com/office/drawing/2014/main" id="{00000000-0008-0000-04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0" name="Picture 5" descr="bod">
          <a:extLst>
            <a:ext uri="{FF2B5EF4-FFF2-40B4-BE49-F238E27FC236}">
              <a16:creationId xmlns:a16="http://schemas.microsoft.com/office/drawing/2014/main" id="{00000000-0008-0000-04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1" name="Picture 6" descr="bod">
          <a:extLst>
            <a:ext uri="{FF2B5EF4-FFF2-40B4-BE49-F238E27FC236}">
              <a16:creationId xmlns:a16="http://schemas.microsoft.com/office/drawing/2014/main" id="{00000000-0008-0000-04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2" name="Picture 7" descr="bod">
          <a:extLst>
            <a:ext uri="{FF2B5EF4-FFF2-40B4-BE49-F238E27FC236}">
              <a16:creationId xmlns:a16="http://schemas.microsoft.com/office/drawing/2014/main" id="{00000000-0008-0000-04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3" name="Picture 8" descr="bod">
          <a:extLst>
            <a:ext uri="{FF2B5EF4-FFF2-40B4-BE49-F238E27FC236}">
              <a16:creationId xmlns:a16="http://schemas.microsoft.com/office/drawing/2014/main" id="{00000000-0008-0000-04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4" name="Picture 9" descr="bod">
          <a:extLst>
            <a:ext uri="{FF2B5EF4-FFF2-40B4-BE49-F238E27FC236}">
              <a16:creationId xmlns:a16="http://schemas.microsoft.com/office/drawing/2014/main" id="{00000000-0008-0000-04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5" name="Picture 10" descr="bod">
          <a:extLst>
            <a:ext uri="{FF2B5EF4-FFF2-40B4-BE49-F238E27FC236}">
              <a16:creationId xmlns:a16="http://schemas.microsoft.com/office/drawing/2014/main" id="{00000000-0008-0000-04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6" name="Picture 11" descr="bod">
          <a:extLst>
            <a:ext uri="{FF2B5EF4-FFF2-40B4-BE49-F238E27FC236}">
              <a16:creationId xmlns:a16="http://schemas.microsoft.com/office/drawing/2014/main" id="{00000000-0008-0000-04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571500</xdr:colOff>
      <xdr:row>3</xdr:row>
      <xdr:rowOff>438150</xdr:rowOff>
    </xdr:from>
    <xdr:to>
      <xdr:col>13</xdr:col>
      <xdr:colOff>581025</xdr:colOff>
      <xdr:row>3</xdr:row>
      <xdr:rowOff>447675</xdr:rowOff>
    </xdr:to>
    <xdr:pic>
      <xdr:nvPicPr>
        <xdr:cNvPr id="57" name="Picture 2" descr="https://sims.ics.muni.cz/sims_is/img/bod.gif">
          <a:extLst>
            <a:ext uri="{FF2B5EF4-FFF2-40B4-BE49-F238E27FC236}">
              <a16:creationId xmlns:a16="http://schemas.microsoft.com/office/drawing/2014/main" id="{00000000-0008-0000-04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96300" y="131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8" name="Picture 1" descr="bod">
          <a:extLst>
            <a:ext uri="{FF2B5EF4-FFF2-40B4-BE49-F238E27FC236}">
              <a16:creationId xmlns:a16="http://schemas.microsoft.com/office/drawing/2014/main" id="{55D99508-8E6C-4B0B-9FE6-55032177F4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9" name="Picture 2" descr="bod">
          <a:extLst>
            <a:ext uri="{FF2B5EF4-FFF2-40B4-BE49-F238E27FC236}">
              <a16:creationId xmlns:a16="http://schemas.microsoft.com/office/drawing/2014/main" id="{69212886-43A8-4F55-88DB-695FE89E53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0" name="Picture 3" descr="bod">
          <a:extLst>
            <a:ext uri="{FF2B5EF4-FFF2-40B4-BE49-F238E27FC236}">
              <a16:creationId xmlns:a16="http://schemas.microsoft.com/office/drawing/2014/main" id="{1164A1B2-7981-43FC-8CCB-53C6C5617A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1" name="Picture 4" descr="bod">
          <a:extLst>
            <a:ext uri="{FF2B5EF4-FFF2-40B4-BE49-F238E27FC236}">
              <a16:creationId xmlns:a16="http://schemas.microsoft.com/office/drawing/2014/main" id="{C07DD093-A459-4A04-AC8E-3ABBE2D02F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2" name="Picture 1" descr="bod">
          <a:extLst>
            <a:ext uri="{FF2B5EF4-FFF2-40B4-BE49-F238E27FC236}">
              <a16:creationId xmlns:a16="http://schemas.microsoft.com/office/drawing/2014/main" id="{CEEAFBA4-FE45-4067-8061-545CB6E24A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3" name="Picture 2" descr="bod">
          <a:extLst>
            <a:ext uri="{FF2B5EF4-FFF2-40B4-BE49-F238E27FC236}">
              <a16:creationId xmlns:a16="http://schemas.microsoft.com/office/drawing/2014/main" id="{8A120558-D11D-466F-B74E-B3A1C3789F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4" name="Picture 3" descr="bod">
          <a:extLst>
            <a:ext uri="{FF2B5EF4-FFF2-40B4-BE49-F238E27FC236}">
              <a16:creationId xmlns:a16="http://schemas.microsoft.com/office/drawing/2014/main" id="{C576917A-7E2E-41D9-A2A6-C537DA3545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5" name="Picture 4" descr="bod">
          <a:extLst>
            <a:ext uri="{FF2B5EF4-FFF2-40B4-BE49-F238E27FC236}">
              <a16:creationId xmlns:a16="http://schemas.microsoft.com/office/drawing/2014/main" id="{2BD2C32B-805F-4EED-8A31-C263B966DD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6" name="Picture 7" descr="bod">
          <a:extLst>
            <a:ext uri="{FF2B5EF4-FFF2-40B4-BE49-F238E27FC236}">
              <a16:creationId xmlns:a16="http://schemas.microsoft.com/office/drawing/2014/main" id="{5E3DDA3C-C0B3-43D9-B229-F4BBAB97CC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7" name="Picture 8" descr="bod">
          <a:extLst>
            <a:ext uri="{FF2B5EF4-FFF2-40B4-BE49-F238E27FC236}">
              <a16:creationId xmlns:a16="http://schemas.microsoft.com/office/drawing/2014/main" id="{EF1C6374-54B7-4D84-862D-52CACA1152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8" name="Picture 9" descr="bod">
          <a:extLst>
            <a:ext uri="{FF2B5EF4-FFF2-40B4-BE49-F238E27FC236}">
              <a16:creationId xmlns:a16="http://schemas.microsoft.com/office/drawing/2014/main" id="{1D88A0DB-177B-499A-9A9D-591EDA8964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9" name="Picture 10" descr="bod">
          <a:extLst>
            <a:ext uri="{FF2B5EF4-FFF2-40B4-BE49-F238E27FC236}">
              <a16:creationId xmlns:a16="http://schemas.microsoft.com/office/drawing/2014/main" id="{16D05E6F-F0AF-4142-812E-2FD9F1313D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0" name="Picture 11" descr="bod">
          <a:extLst>
            <a:ext uri="{FF2B5EF4-FFF2-40B4-BE49-F238E27FC236}">
              <a16:creationId xmlns:a16="http://schemas.microsoft.com/office/drawing/2014/main" id="{A2859297-6FCD-4069-9FB3-5811E91365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1" name="Picture 12" descr="bod">
          <a:extLst>
            <a:ext uri="{FF2B5EF4-FFF2-40B4-BE49-F238E27FC236}">
              <a16:creationId xmlns:a16="http://schemas.microsoft.com/office/drawing/2014/main" id="{40370D56-E6BF-473B-ACDA-6B67916E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2" name="Picture 1" descr="https://sims.ics.muni.cz/sims_is/img/bod.gif">
          <a:extLst>
            <a:ext uri="{FF2B5EF4-FFF2-40B4-BE49-F238E27FC236}">
              <a16:creationId xmlns:a16="http://schemas.microsoft.com/office/drawing/2014/main" id="{29C69A15-854C-45E3-8CA1-8585219AA1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3" name="Picture 2" descr="https://sims.ics.muni.cz/sims_is/img/bod.gif">
          <a:extLst>
            <a:ext uri="{FF2B5EF4-FFF2-40B4-BE49-F238E27FC236}">
              <a16:creationId xmlns:a16="http://schemas.microsoft.com/office/drawing/2014/main" id="{DCC4DB28-04EF-4B82-B84F-70F6B1B9C9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4" name="Picture 1" descr="bod">
          <a:extLst>
            <a:ext uri="{FF2B5EF4-FFF2-40B4-BE49-F238E27FC236}">
              <a16:creationId xmlns:a16="http://schemas.microsoft.com/office/drawing/2014/main" id="{2A321310-7086-4130-A4DC-29321A008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5" name="Picture 2" descr="bod">
          <a:extLst>
            <a:ext uri="{FF2B5EF4-FFF2-40B4-BE49-F238E27FC236}">
              <a16:creationId xmlns:a16="http://schemas.microsoft.com/office/drawing/2014/main" id="{49734806-9C55-4B38-AEEA-A5BE97C604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6" name="Picture 3" descr="bod">
          <a:extLst>
            <a:ext uri="{FF2B5EF4-FFF2-40B4-BE49-F238E27FC236}">
              <a16:creationId xmlns:a16="http://schemas.microsoft.com/office/drawing/2014/main" id="{3671A250-DC72-4B08-8A56-1065CDCE43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7" name="Picture 4" descr="bod">
          <a:extLst>
            <a:ext uri="{FF2B5EF4-FFF2-40B4-BE49-F238E27FC236}">
              <a16:creationId xmlns:a16="http://schemas.microsoft.com/office/drawing/2014/main" id="{28EB064C-778C-4D08-BA95-E5B4E19FA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8" name="Picture 5" descr="bod">
          <a:extLst>
            <a:ext uri="{FF2B5EF4-FFF2-40B4-BE49-F238E27FC236}">
              <a16:creationId xmlns:a16="http://schemas.microsoft.com/office/drawing/2014/main" id="{BAE86215-5859-4FA5-A7E1-9CC1E67A90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9" name="Picture 6" descr="bod">
          <a:extLst>
            <a:ext uri="{FF2B5EF4-FFF2-40B4-BE49-F238E27FC236}">
              <a16:creationId xmlns:a16="http://schemas.microsoft.com/office/drawing/2014/main" id="{43F4197F-6D06-450F-A04A-67A2D497EF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0" name="Picture 7" descr="bod">
          <a:extLst>
            <a:ext uri="{FF2B5EF4-FFF2-40B4-BE49-F238E27FC236}">
              <a16:creationId xmlns:a16="http://schemas.microsoft.com/office/drawing/2014/main" id="{AE03EB65-370F-41CD-AC7C-8A80DF7E48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1" name="Picture 8" descr="bod">
          <a:extLst>
            <a:ext uri="{FF2B5EF4-FFF2-40B4-BE49-F238E27FC236}">
              <a16:creationId xmlns:a16="http://schemas.microsoft.com/office/drawing/2014/main" id="{70B95325-CF6F-4398-9ADC-FFF6278AAE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2" name="Picture 9" descr="bod">
          <a:extLst>
            <a:ext uri="{FF2B5EF4-FFF2-40B4-BE49-F238E27FC236}">
              <a16:creationId xmlns:a16="http://schemas.microsoft.com/office/drawing/2014/main" id="{FE8027E8-E42B-4A4C-A5C5-5076DBD0B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3" name="Picture 10" descr="bod">
          <a:extLst>
            <a:ext uri="{FF2B5EF4-FFF2-40B4-BE49-F238E27FC236}">
              <a16:creationId xmlns:a16="http://schemas.microsoft.com/office/drawing/2014/main" id="{3C796AA1-8FEE-4C0E-9F8D-B74C29AA14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4" name="Picture 11" descr="bod">
          <a:extLst>
            <a:ext uri="{FF2B5EF4-FFF2-40B4-BE49-F238E27FC236}">
              <a16:creationId xmlns:a16="http://schemas.microsoft.com/office/drawing/2014/main" id="{93399A1E-E25C-4593-A2D5-34B45B294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5" name="Picture 2" descr="https://sims.ics.muni.cz/sims_is/img/bod.gif">
          <a:extLst>
            <a:ext uri="{FF2B5EF4-FFF2-40B4-BE49-F238E27FC236}">
              <a16:creationId xmlns:a16="http://schemas.microsoft.com/office/drawing/2014/main" id="{4AFDBFB7-7C8C-42A0-BAA7-FDCE882C70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0</xdr:col>
      <xdr:colOff>0</xdr:colOff>
      <xdr:row>0</xdr:row>
      <xdr:rowOff>9525</xdr:rowOff>
    </xdr:to>
    <xdr:pic>
      <xdr:nvPicPr>
        <xdr:cNvPr id="2" name="Picture 2" descr="https://sims.ics.muni.cz/sims_is/img/bod.gif">
          <a:extLst>
            <a:ext uri="{FF2B5EF4-FFF2-40B4-BE49-F238E27FC236}">
              <a16:creationId xmlns:a16="http://schemas.microsoft.com/office/drawing/2014/main" id="{94345A30-3240-4864-BCBA-0B7F018F9D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_MSMT\A_A_SK_2017_z&#225;loha_25.9.2020_vybran&#233;_soubory\A_Barevna_kniha_2021_+_Kapitolni_sesit\Barevn&#225;_kniha_2021\Vstupy_pro_tabulky_2021\351-%202021%20III%20a%20Rozpis%20rozpo&#269;tu%20V&#352;%20na%20rok%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kce_III/320_odd&#283;len&#237;/Rozpo&#269;et%20V&#352;/2021/na%20web/Rozpis%20rozpo&#269;tu%20V&#352;%20na%20rok%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eznam"/>
      <sheetName val="1 Bilance"/>
      <sheetName val="2a Výkonová část segment 1"/>
      <sheetName val="2b Výkonová část segment 2"/>
      <sheetName val="2c Výkonová část segment 3"/>
      <sheetName val="2d Výkonová část segment 4"/>
      <sheetName val="3a Ukazatel P - lékařské fakult"/>
      <sheetName val="3b Ukazatel P - Pedagog. fak."/>
      <sheetName val="3c Ukazatel P - pedagogické SP"/>
      <sheetName val="3d Ukazatel P - deficitní aprob"/>
      <sheetName val="4 RO I"/>
      <sheetName val="5 Ukazatel C"/>
      <sheetName val="6 Ukazatel J"/>
      <sheetName val="7 Ukazatel U"/>
      <sheetName val="8 Ukazatel I"/>
      <sheetName val="9 Fond umělecké činnosti"/>
      <sheetName val="10a Ukazatel F - U3V"/>
      <sheetName val="10b Ukazatel F - SSP"/>
    </sheetNames>
    <sheetDataSet>
      <sheetData sheetId="0" refreshError="1"/>
      <sheetData sheetId="1">
        <row r="16">
          <cell r="O16">
            <v>17395401074</v>
          </cell>
        </row>
        <row r="17">
          <cell r="O17">
            <v>3476658158</v>
          </cell>
        </row>
        <row r="18">
          <cell r="O18">
            <v>736800000</v>
          </cell>
        </row>
        <row r="19">
          <cell r="O19">
            <v>21608859232</v>
          </cell>
        </row>
      </sheetData>
      <sheetData sheetId="2">
        <row r="6">
          <cell r="R6">
            <v>1.4426278937801934E-2</v>
          </cell>
        </row>
      </sheetData>
      <sheetData sheetId="3">
        <row r="6">
          <cell r="J6">
            <v>6.8410035638818058E-3</v>
          </cell>
        </row>
      </sheetData>
      <sheetData sheetId="4">
        <row r="6">
          <cell r="V6">
            <v>3.1611754354677127E-2</v>
          </cell>
        </row>
      </sheetData>
      <sheetData sheetId="5">
        <row r="6">
          <cell r="V6">
            <v>0.21065681745153431</v>
          </cell>
        </row>
      </sheetData>
      <sheetData sheetId="6">
        <row r="6">
          <cell r="A6">
            <v>11000</v>
          </cell>
        </row>
      </sheetData>
      <sheetData sheetId="7">
        <row r="8">
          <cell r="A8">
            <v>11000</v>
          </cell>
        </row>
      </sheetData>
      <sheetData sheetId="8">
        <row r="10">
          <cell r="B10">
            <v>11000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eznam"/>
      <sheetName val="1 Bilance"/>
      <sheetName val="2a Výkonová část segment 1"/>
      <sheetName val="2b Výkonová část segment 2"/>
      <sheetName val="2c Výkonová část segment 3"/>
      <sheetName val="2d Výkonová část segment 4"/>
      <sheetName val="3a Ukazatel P - lékařské fakult"/>
      <sheetName val="3b Ukazatel P - Pedagog. fak."/>
      <sheetName val="3c Ukazatel P - pedagogické SP"/>
      <sheetName val="3d Ukazatel P - deficitní aprob"/>
      <sheetName val="4 RO I"/>
      <sheetName val="5 Ukazatel C"/>
      <sheetName val="6 Ukazatel J"/>
      <sheetName val="7 Ukazatel U"/>
      <sheetName val="8 Ukazatel I"/>
      <sheetName val="9 Fond umělecké činnosti"/>
      <sheetName val="10a Ukazatel F - U3V"/>
      <sheetName val="10b Ukazatel F - SSP"/>
    </sheetNames>
    <sheetDataSet>
      <sheetData sheetId="0" refreshError="1"/>
      <sheetData sheetId="1" refreshError="1"/>
      <sheetData sheetId="2" refreshError="1">
        <row r="6">
          <cell r="R6">
            <v>1.4426278937801934E-2</v>
          </cell>
        </row>
        <row r="7">
          <cell r="R7">
            <v>4.2277541272333161E-3</v>
          </cell>
        </row>
        <row r="8">
          <cell r="R8">
            <v>7.202294003696443E-3</v>
          </cell>
        </row>
        <row r="9">
          <cell r="R9">
            <v>6.2641822962970443E-3</v>
          </cell>
        </row>
      </sheetData>
      <sheetData sheetId="3" refreshError="1">
        <row r="6">
          <cell r="J6">
            <v>6.8410035638818058E-3</v>
          </cell>
        </row>
        <row r="7">
          <cell r="J7">
            <v>6.6487061246122518E-3</v>
          </cell>
        </row>
      </sheetData>
      <sheetData sheetId="4" refreshError="1">
        <row r="6">
          <cell r="V6">
            <v>3.1603607729181672E-2</v>
          </cell>
        </row>
        <row r="7">
          <cell r="V7">
            <v>1.4906179582957833E-2</v>
          </cell>
        </row>
        <row r="8">
          <cell r="V8">
            <v>9.2727774944715135E-3</v>
          </cell>
        </row>
        <row r="9">
          <cell r="V9">
            <v>2.4786325333275242E-2</v>
          </cell>
        </row>
        <row r="10">
          <cell r="V10">
            <v>1.689919009408412E-2</v>
          </cell>
        </row>
        <row r="11">
          <cell r="V11">
            <v>1.0059999684161578E-2</v>
          </cell>
        </row>
        <row r="12">
          <cell r="V12">
            <v>3.2036208331891566E-2</v>
          </cell>
        </row>
        <row r="13">
          <cell r="V13">
            <v>3.4603577431111206E-2</v>
          </cell>
        </row>
        <row r="14">
          <cell r="V14">
            <v>1.8074881084548154E-2</v>
          </cell>
        </row>
        <row r="15">
          <cell r="V15">
            <v>2.141519716603783E-2</v>
          </cell>
        </row>
        <row r="16">
          <cell r="V16">
            <v>3.6442943417688757E-2</v>
          </cell>
        </row>
        <row r="17">
          <cell r="V17">
            <v>2.4995606622368789E-2</v>
          </cell>
        </row>
        <row r="18">
          <cell r="V18">
            <v>3.5283464345554502E-2</v>
          </cell>
        </row>
        <row r="19">
          <cell r="V19">
            <v>5.0253337080473838E-2</v>
          </cell>
        </row>
        <row r="20">
          <cell r="V20">
            <v>3.5909453860030804E-2</v>
          </cell>
        </row>
      </sheetData>
      <sheetData sheetId="5" refreshError="1">
        <row r="6">
          <cell r="V6">
            <v>0.21055171924771285</v>
          </cell>
        </row>
        <row r="7">
          <cell r="V7">
            <v>0.12032904323569274</v>
          </cell>
        </row>
        <row r="8">
          <cell r="V8">
            <v>7.5054893829038835E-2</v>
          </cell>
        </row>
        <row r="9">
          <cell r="V9">
            <v>8.6400567389388228E-2</v>
          </cell>
        </row>
        <row r="10">
          <cell r="V10">
            <v>6.5510807986807168E-2</v>
          </cell>
        </row>
      </sheetData>
      <sheetData sheetId="6" refreshError="1"/>
      <sheetData sheetId="7" refreshError="1">
        <row r="8">
          <cell r="A8">
            <v>11000</v>
          </cell>
          <cell r="B8" t="str">
            <v>Univerzita Karlova</v>
          </cell>
          <cell r="C8">
            <v>11410</v>
          </cell>
          <cell r="D8" t="str">
            <v>Pedagogická fakulta</v>
          </cell>
          <cell r="E8">
            <v>120737.30100000001</v>
          </cell>
          <cell r="F8">
            <v>0.17188974285307609</v>
          </cell>
          <cell r="G8">
            <v>48601.537781556282</v>
          </cell>
          <cell r="H8">
            <v>207.01900000000001</v>
          </cell>
          <cell r="I8">
            <v>68458395.887539387</v>
          </cell>
          <cell r="J8">
            <v>0.21336410203309905</v>
          </cell>
          <cell r="L8">
            <v>0.17443212109719228</v>
          </cell>
          <cell r="N8">
            <v>0.15783260690537151</v>
          </cell>
          <cell r="O8">
            <v>0.18732801075472644</v>
          </cell>
          <cell r="P8">
            <v>21542721</v>
          </cell>
        </row>
        <row r="9">
          <cell r="A9">
            <v>12000</v>
          </cell>
          <cell r="B9" t="str">
            <v>Jihočeská univerzita v Českých Budějovicích</v>
          </cell>
          <cell r="C9">
            <v>12410</v>
          </cell>
          <cell r="D9" t="str">
            <v>Pedagogická fakulta</v>
          </cell>
          <cell r="E9">
            <v>62549.796000000002</v>
          </cell>
          <cell r="F9">
            <v>8.9050096870662759E-2</v>
          </cell>
          <cell r="G9">
            <v>48809.2197054114</v>
          </cell>
          <cell r="H9">
            <v>106.79300000000001</v>
          </cell>
          <cell r="I9">
            <v>35048859.474671386</v>
          </cell>
          <cell r="J9">
            <v>0.10923668794960316</v>
          </cell>
          <cell r="L9">
            <v>6.8912051049801207E-2</v>
          </cell>
          <cell r="N9">
            <v>8.0943480628866374E-2</v>
          </cell>
          <cell r="O9">
            <v>9.4300267095973139E-2</v>
          </cell>
          <cell r="P9">
            <v>10844531</v>
          </cell>
        </row>
        <row r="10">
          <cell r="A10">
            <v>13000</v>
          </cell>
          <cell r="B10" t="str">
            <v>Univerzita Jana Evangelisty Purkyně v Ústí nad Labem</v>
          </cell>
          <cell r="C10">
            <v>13430</v>
          </cell>
          <cell r="D10" t="str">
            <v>Pedagogická fakulta</v>
          </cell>
          <cell r="E10">
            <v>52294.425000000003</v>
          </cell>
          <cell r="F10">
            <v>7.4449860908349055E-2</v>
          </cell>
          <cell r="G10">
            <v>43508.204209181124</v>
          </cell>
          <cell r="H10">
            <v>100.16200000000001</v>
          </cell>
          <cell r="I10">
            <v>39244126.49358137</v>
          </cell>
          <cell r="J10">
            <v>0.12231206561035451</v>
          </cell>
          <cell r="L10">
            <v>9.2926733884841239E-2</v>
          </cell>
          <cell r="N10">
            <v>9.0397016688858522E-2</v>
          </cell>
          <cell r="O10">
            <v>9.7037145664851401E-2</v>
          </cell>
          <cell r="P10">
            <v>11159272</v>
          </cell>
        </row>
        <row r="11">
          <cell r="A11">
            <v>14000</v>
          </cell>
          <cell r="B11" t="str">
            <v>Masarykova univerzita</v>
          </cell>
          <cell r="C11">
            <v>14410</v>
          </cell>
          <cell r="D11" t="str">
            <v>Pedagogická fakulta</v>
          </cell>
          <cell r="E11">
            <v>105999.159</v>
          </cell>
          <cell r="F11">
            <v>0.15090753257067033</v>
          </cell>
          <cell r="G11">
            <v>59975.578995253971</v>
          </cell>
          <cell r="H11">
            <v>147.28100000000001</v>
          </cell>
          <cell r="I11">
            <v>28601681.663386881</v>
          </cell>
          <cell r="J11">
            <v>8.9142785857415488E-2</v>
          </cell>
          <cell r="L11">
            <v>0.16793073125862398</v>
          </cell>
          <cell r="N11">
            <v>0.19625446252268194</v>
          </cell>
          <cell r="O11">
            <v>0.13243864674936492</v>
          </cell>
          <cell r="P11">
            <v>15230444</v>
          </cell>
        </row>
        <row r="12">
          <cell r="A12">
            <v>15000</v>
          </cell>
          <cell r="B12" t="str">
            <v>Univerzita Palackého v Olomouci</v>
          </cell>
          <cell r="C12">
            <v>15410</v>
          </cell>
          <cell r="D12" t="str">
            <v>Pedagogická fakulta</v>
          </cell>
          <cell r="E12">
            <v>107000.91</v>
          </cell>
          <cell r="F12">
            <v>0.15233369267501795</v>
          </cell>
          <cell r="G12">
            <v>76158.749071155864</v>
          </cell>
          <cell r="H12">
            <v>117.081</v>
          </cell>
          <cell r="I12">
            <v>0</v>
          </cell>
          <cell r="J12">
            <v>0</v>
          </cell>
          <cell r="L12">
            <v>0.17221331151439423</v>
          </cell>
          <cell r="N12">
            <v>0.15897096921357293</v>
          </cell>
          <cell r="O12">
            <v>9.4051905142803899E-2</v>
          </cell>
          <cell r="P12">
            <v>10815969</v>
          </cell>
        </row>
        <row r="13">
          <cell r="A13">
            <v>17000</v>
          </cell>
          <cell r="B13" t="str">
            <v>Ostravská univerzita</v>
          </cell>
          <cell r="C13">
            <v>17450</v>
          </cell>
          <cell r="D13" t="str">
            <v>Pedagogická fakulta</v>
          </cell>
          <cell r="E13">
            <v>55546.084999999999</v>
          </cell>
          <cell r="F13">
            <v>7.9079142800658656E-2</v>
          </cell>
          <cell r="G13">
            <v>53700.71367526325</v>
          </cell>
          <cell r="H13">
            <v>86.197000000000003</v>
          </cell>
          <cell r="I13">
            <v>23229783.324237067</v>
          </cell>
          <cell r="J13">
            <v>7.2400204462013271E-2</v>
          </cell>
          <cell r="L13">
            <v>8.2938779053258666E-2</v>
          </cell>
          <cell r="N13">
            <v>9.4116795096599842E-2</v>
          </cell>
          <cell r="O13">
            <v>7.8297296320054624E-2</v>
          </cell>
          <cell r="P13">
            <v>9004189</v>
          </cell>
        </row>
        <row r="14">
          <cell r="A14">
            <v>18000</v>
          </cell>
          <cell r="B14" t="str">
            <v>Univerzita Hradec Králové</v>
          </cell>
          <cell r="C14">
            <v>18440</v>
          </cell>
          <cell r="D14" t="str">
            <v>Pedagogická fakulta</v>
          </cell>
          <cell r="E14">
            <v>67912.248999999996</v>
          </cell>
          <cell r="F14">
            <v>9.6684445655978946E-2</v>
          </cell>
          <cell r="G14">
            <v>42611.125960616606</v>
          </cell>
          <cell r="H14">
            <v>132.81399999999999</v>
          </cell>
          <cell r="I14">
            <v>53467128.189637929</v>
          </cell>
          <cell r="J14">
            <v>0.16664085751017635</v>
          </cell>
          <cell r="L14">
            <v>9.9747872544048183E-2</v>
          </cell>
          <cell r="N14">
            <v>9.6963455729218773E-2</v>
          </cell>
          <cell r="O14">
            <v>0.12500125409378882</v>
          </cell>
          <cell r="P14">
            <v>14375144</v>
          </cell>
        </row>
        <row r="15">
          <cell r="A15">
            <v>23000</v>
          </cell>
          <cell r="B15" t="str">
            <v>Západočeská univerzita v Plzni</v>
          </cell>
          <cell r="C15">
            <v>23420</v>
          </cell>
          <cell r="D15" t="str">
            <v>Pedagogická fakulta</v>
          </cell>
          <cell r="E15">
            <v>44740.385000000002</v>
          </cell>
          <cell r="F15">
            <v>6.369542145718185E-2</v>
          </cell>
          <cell r="G15">
            <v>37659.876331215506</v>
          </cell>
          <cell r="H15">
            <v>99.001000000000005</v>
          </cell>
          <cell r="I15">
            <v>45737122.801522024</v>
          </cell>
          <cell r="J15">
            <v>0.14254877009031075</v>
          </cell>
          <cell r="L15">
            <v>6.7549873068324176E-2</v>
          </cell>
          <cell r="N15">
            <v>6.4298178075621132E-2</v>
          </cell>
          <cell r="O15">
            <v>9.5682481733391569E-2</v>
          </cell>
          <cell r="P15">
            <v>11003486</v>
          </cell>
        </row>
        <row r="16">
          <cell r="A16">
            <v>24000</v>
          </cell>
          <cell r="B16" t="str">
            <v>Technická univerzita v Liberci</v>
          </cell>
          <cell r="C16">
            <v>24510</v>
          </cell>
          <cell r="D16" t="str">
            <v>Fakulta př/hum a pedagogická</v>
          </cell>
          <cell r="E16">
            <v>85631.009000000005</v>
          </cell>
          <cell r="F16">
            <v>0.12191006420840436</v>
          </cell>
          <cell r="G16">
            <v>57868.330319322915</v>
          </cell>
          <cell r="H16">
            <v>123.313</v>
          </cell>
          <cell r="I16">
            <v>27065356.890537314</v>
          </cell>
          <cell r="J16">
            <v>8.4354526487027334E-2</v>
          </cell>
          <cell r="L16">
            <v>7.3348526529516053E-2</v>
          </cell>
          <cell r="N16">
            <v>6.0223035139208965E-2</v>
          </cell>
          <cell r="O16">
            <v>9.5862992445045189E-2</v>
          </cell>
          <cell r="P16">
            <v>11024244</v>
          </cell>
        </row>
      </sheetData>
      <sheetData sheetId="8" refreshError="1">
        <row r="10">
          <cell r="B10">
            <v>11000</v>
          </cell>
          <cell r="C10" t="str">
            <v>Univerzita Karlova</v>
          </cell>
          <cell r="E10">
            <v>0.18102942204386396</v>
          </cell>
          <cell r="G10">
            <v>0.15259652965955023</v>
          </cell>
          <cell r="H10">
            <v>0.16396968661327571</v>
          </cell>
          <cell r="I10">
            <v>13937423</v>
          </cell>
        </row>
        <row r="11">
          <cell r="B11">
            <v>12000</v>
          </cell>
          <cell r="C11" t="str">
            <v>Jihočeská univerzita v Českých Budějovicích</v>
          </cell>
          <cell r="E11">
            <v>6.2104633387090144E-2</v>
          </cell>
          <cell r="G11">
            <v>7.9537172273112605E-2</v>
          </cell>
          <cell r="H11">
            <v>7.2564156718703615E-2</v>
          </cell>
          <cell r="I11">
            <v>6167953</v>
          </cell>
        </row>
        <row r="12">
          <cell r="B12">
            <v>13000</v>
          </cell>
          <cell r="C12" t="str">
            <v>Univerzita Jana Evangelisty Purkyně v Ústí nad Labem</v>
          </cell>
          <cell r="E12">
            <v>6.2406759728794906E-2</v>
          </cell>
          <cell r="G12">
            <v>6.366040373674639E-2</v>
          </cell>
          <cell r="H12">
            <v>6.3158946133565791E-2</v>
          </cell>
          <cell r="I12">
            <v>5368510</v>
          </cell>
        </row>
        <row r="13">
          <cell r="B13">
            <v>14000</v>
          </cell>
          <cell r="C13" t="str">
            <v>Masarykova univerzita</v>
          </cell>
          <cell r="E13">
            <v>0.18215978335398822</v>
          </cell>
          <cell r="G13">
            <v>0.21294843454877563</v>
          </cell>
          <cell r="H13">
            <v>0.20063297407086067</v>
          </cell>
          <cell r="I13">
            <v>17053803</v>
          </cell>
        </row>
        <row r="14">
          <cell r="B14">
            <v>15000</v>
          </cell>
          <cell r="C14" t="str">
            <v>Univerzita Palackého v Olomouci</v>
          </cell>
          <cell r="E14">
            <v>0.18823036874125609</v>
          </cell>
          <cell r="G14">
            <v>0.16000768609546218</v>
          </cell>
          <cell r="H14">
            <v>0.17129675915377973</v>
          </cell>
          <cell r="I14">
            <v>14560225</v>
          </cell>
        </row>
        <row r="15">
          <cell r="B15">
            <v>17000</v>
          </cell>
          <cell r="C15" t="str">
            <v>Ostravská univerzita</v>
          </cell>
          <cell r="E15">
            <v>6.8211292198009851E-2</v>
          </cell>
          <cell r="G15">
            <v>7.8108354107034983E-2</v>
          </cell>
          <cell r="H15">
            <v>7.4149529343424919E-2</v>
          </cell>
          <cell r="I15">
            <v>6302710</v>
          </cell>
        </row>
        <row r="16">
          <cell r="B16">
            <v>18000</v>
          </cell>
          <cell r="C16" t="str">
            <v>Univerzita Hradec Králové</v>
          </cell>
          <cell r="E16">
            <v>7.9368386314038433E-2</v>
          </cell>
          <cell r="G16">
            <v>7.8790565748388705E-2</v>
          </cell>
          <cell r="H16">
            <v>7.9021693974648588E-2</v>
          </cell>
          <cell r="I16">
            <v>6716844</v>
          </cell>
        </row>
        <row r="17">
          <cell r="B17">
            <v>19000</v>
          </cell>
          <cell r="C17" t="str">
            <v>Slezská univerzita v Opavě</v>
          </cell>
          <cell r="E17">
            <v>1.2163564641471085E-2</v>
          </cell>
          <cell r="G17">
            <v>9.0439157171015166E-3</v>
          </cell>
          <cell r="H17">
            <v>1.0291775286849344E-2</v>
          </cell>
          <cell r="I17">
            <v>874801</v>
          </cell>
        </row>
        <row r="18">
          <cell r="B18">
            <v>21000</v>
          </cell>
          <cell r="C18" t="str">
            <v>České vysoké učení technické v Praze</v>
          </cell>
          <cell r="E18">
            <v>5.767614580549538E-3</v>
          </cell>
          <cell r="G18">
            <v>6.6565650398970853E-3</v>
          </cell>
          <cell r="H18">
            <v>6.3009848561580662E-3</v>
          </cell>
          <cell r="I18">
            <v>535584</v>
          </cell>
        </row>
        <row r="19">
          <cell r="B19">
            <v>22000</v>
          </cell>
          <cell r="C19" t="str">
            <v>Vysoká škola chemicko-technologická v Praze</v>
          </cell>
          <cell r="E19">
            <v>9.2875618960615476E-4</v>
          </cell>
          <cell r="G19">
            <v>1.6931071134208041E-3</v>
          </cell>
          <cell r="H19">
            <v>1.3873667438949442E-3</v>
          </cell>
          <cell r="I19">
            <v>117926</v>
          </cell>
        </row>
        <row r="20">
          <cell r="B20">
            <v>23000</v>
          </cell>
          <cell r="C20" t="str">
            <v>Západočeská univerzita v Plzni</v>
          </cell>
          <cell r="E20">
            <v>4.8323183968235282E-2</v>
          </cell>
          <cell r="G20">
            <v>4.5497174043133928E-2</v>
          </cell>
          <cell r="H20">
            <v>4.6627578013174471E-2</v>
          </cell>
          <cell r="I20">
            <v>3963344</v>
          </cell>
        </row>
        <row r="21">
          <cell r="B21">
            <v>24000</v>
          </cell>
          <cell r="C21" t="str">
            <v>Technická univerzita v Liberci</v>
          </cell>
          <cell r="E21">
            <v>4.8168349359517824E-2</v>
          </cell>
          <cell r="G21">
            <v>3.6866585650767385E-2</v>
          </cell>
          <cell r="H21">
            <v>4.1387291134267562E-2</v>
          </cell>
          <cell r="I21">
            <v>3517920</v>
          </cell>
        </row>
        <row r="22">
          <cell r="B22">
            <v>25000</v>
          </cell>
          <cell r="C22" t="str">
            <v>Univerzita Pardubice</v>
          </cell>
          <cell r="E22">
            <v>4.8546174559576773E-3</v>
          </cell>
          <cell r="G22">
            <v>6.6145895247062885E-3</v>
          </cell>
          <cell r="H22">
            <v>5.9106006972068446E-3</v>
          </cell>
          <cell r="I22">
            <v>502401</v>
          </cell>
        </row>
        <row r="23">
          <cell r="B23">
            <v>28000</v>
          </cell>
          <cell r="C23" t="str">
            <v>Univerzita Tomáše Bati ve Zlíně</v>
          </cell>
          <cell r="E23">
            <v>3.7417942510249533E-2</v>
          </cell>
          <cell r="G23">
            <v>4.2571069783150173E-2</v>
          </cell>
          <cell r="H23">
            <v>4.0509818873989918E-2</v>
          </cell>
          <cell r="I23">
            <v>3443335</v>
          </cell>
        </row>
        <row r="24">
          <cell r="B24">
            <v>41000</v>
          </cell>
          <cell r="C24" t="str">
            <v>Česká zemědělská univerzita v Praze</v>
          </cell>
          <cell r="E24">
            <v>1.166216686565872E-2</v>
          </cell>
          <cell r="G24">
            <v>1.6498277311903977E-2</v>
          </cell>
          <cell r="H24">
            <v>1.4563833133405875E-2</v>
          </cell>
          <cell r="I24">
            <v>1237926</v>
          </cell>
        </row>
        <row r="25">
          <cell r="B25">
            <v>43000</v>
          </cell>
          <cell r="C25" t="str">
            <v>Mendelova univerzita v Brně</v>
          </cell>
          <cell r="E25">
            <v>7.2031586617125809E-3</v>
          </cell>
          <cell r="G25">
            <v>8.9095696468481349E-3</v>
          </cell>
          <cell r="H25">
            <v>8.2270052527939133E-3</v>
          </cell>
          <cell r="I25">
            <v>699295</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6"/>
  <sheetViews>
    <sheetView tabSelected="1" workbookViewId="0">
      <selection activeCell="J17" sqref="J17:K17"/>
    </sheetView>
  </sheetViews>
  <sheetFormatPr defaultRowHeight="15" x14ac:dyDescent="0.25"/>
  <cols>
    <col min="1" max="1" width="75.7109375" customWidth="1"/>
    <col min="2" max="2" width="16" bestFit="1" customWidth="1"/>
    <col min="3" max="4" width="15.7109375" bestFit="1" customWidth="1"/>
    <col min="250" max="250" width="76.28515625" customWidth="1"/>
    <col min="251" max="251" width="16" bestFit="1" customWidth="1"/>
    <col min="252" max="253" width="13.28515625" bestFit="1" customWidth="1"/>
    <col min="254" max="254" width="16" bestFit="1" customWidth="1"/>
    <col min="255" max="257" width="15" bestFit="1" customWidth="1"/>
    <col min="258" max="258" width="16" bestFit="1" customWidth="1"/>
    <col min="506" max="506" width="76.28515625" customWidth="1"/>
    <col min="507" max="507" width="16" bestFit="1" customWidth="1"/>
    <col min="508" max="509" width="13.28515625" bestFit="1" customWidth="1"/>
    <col min="510" max="510" width="16" bestFit="1" customWidth="1"/>
    <col min="511" max="513" width="15" bestFit="1" customWidth="1"/>
    <col min="514" max="514" width="16" bestFit="1" customWidth="1"/>
    <col min="762" max="762" width="76.28515625" customWidth="1"/>
    <col min="763" max="763" width="16" bestFit="1" customWidth="1"/>
    <col min="764" max="765" width="13.28515625" bestFit="1" customWidth="1"/>
    <col min="766" max="766" width="16" bestFit="1" customWidth="1"/>
    <col min="767" max="769" width="15" bestFit="1" customWidth="1"/>
    <col min="770" max="770" width="16" bestFit="1" customWidth="1"/>
    <col min="1018" max="1018" width="76.28515625" customWidth="1"/>
    <col min="1019" max="1019" width="16" bestFit="1" customWidth="1"/>
    <col min="1020" max="1021" width="13.28515625" bestFit="1" customWidth="1"/>
    <col min="1022" max="1022" width="16" bestFit="1" customWidth="1"/>
    <col min="1023" max="1025" width="15" bestFit="1" customWidth="1"/>
    <col min="1026" max="1026" width="16" bestFit="1" customWidth="1"/>
    <col min="1274" max="1274" width="76.28515625" customWidth="1"/>
    <col min="1275" max="1275" width="16" bestFit="1" customWidth="1"/>
    <col min="1276" max="1277" width="13.28515625" bestFit="1" customWidth="1"/>
    <col min="1278" max="1278" width="16" bestFit="1" customWidth="1"/>
    <col min="1279" max="1281" width="15" bestFit="1" customWidth="1"/>
    <col min="1282" max="1282" width="16" bestFit="1" customWidth="1"/>
    <col min="1530" max="1530" width="76.28515625" customWidth="1"/>
    <col min="1531" max="1531" width="16" bestFit="1" customWidth="1"/>
    <col min="1532" max="1533" width="13.28515625" bestFit="1" customWidth="1"/>
    <col min="1534" max="1534" width="16" bestFit="1" customWidth="1"/>
    <col min="1535" max="1537" width="15" bestFit="1" customWidth="1"/>
    <col min="1538" max="1538" width="16" bestFit="1" customWidth="1"/>
    <col min="1786" max="1786" width="76.28515625" customWidth="1"/>
    <col min="1787" max="1787" width="16" bestFit="1" customWidth="1"/>
    <col min="1788" max="1789" width="13.28515625" bestFit="1" customWidth="1"/>
    <col min="1790" max="1790" width="16" bestFit="1" customWidth="1"/>
    <col min="1791" max="1793" width="15" bestFit="1" customWidth="1"/>
    <col min="1794" max="1794" width="16" bestFit="1" customWidth="1"/>
    <col min="2042" max="2042" width="76.28515625" customWidth="1"/>
    <col min="2043" max="2043" width="16" bestFit="1" customWidth="1"/>
    <col min="2044" max="2045" width="13.28515625" bestFit="1" customWidth="1"/>
    <col min="2046" max="2046" width="16" bestFit="1" customWidth="1"/>
    <col min="2047" max="2049" width="15" bestFit="1" customWidth="1"/>
    <col min="2050" max="2050" width="16" bestFit="1" customWidth="1"/>
    <col min="2298" max="2298" width="76.28515625" customWidth="1"/>
    <col min="2299" max="2299" width="16" bestFit="1" customWidth="1"/>
    <col min="2300" max="2301" width="13.28515625" bestFit="1" customWidth="1"/>
    <col min="2302" max="2302" width="16" bestFit="1" customWidth="1"/>
    <col min="2303" max="2305" width="15" bestFit="1" customWidth="1"/>
    <col min="2306" max="2306" width="16" bestFit="1" customWidth="1"/>
    <col min="2554" max="2554" width="76.28515625" customWidth="1"/>
    <col min="2555" max="2555" width="16" bestFit="1" customWidth="1"/>
    <col min="2556" max="2557" width="13.28515625" bestFit="1" customWidth="1"/>
    <col min="2558" max="2558" width="16" bestFit="1" customWidth="1"/>
    <col min="2559" max="2561" width="15" bestFit="1" customWidth="1"/>
    <col min="2562" max="2562" width="16" bestFit="1" customWidth="1"/>
    <col min="2810" max="2810" width="76.28515625" customWidth="1"/>
    <col min="2811" max="2811" width="16" bestFit="1" customWidth="1"/>
    <col min="2812" max="2813" width="13.28515625" bestFit="1" customWidth="1"/>
    <col min="2814" max="2814" width="16" bestFit="1" customWidth="1"/>
    <col min="2815" max="2817" width="15" bestFit="1" customWidth="1"/>
    <col min="2818" max="2818" width="16" bestFit="1" customWidth="1"/>
    <col min="3066" max="3066" width="76.28515625" customWidth="1"/>
    <col min="3067" max="3067" width="16" bestFit="1" customWidth="1"/>
    <col min="3068" max="3069" width="13.28515625" bestFit="1" customWidth="1"/>
    <col min="3070" max="3070" width="16" bestFit="1" customWidth="1"/>
    <col min="3071" max="3073" width="15" bestFit="1" customWidth="1"/>
    <col min="3074" max="3074" width="16" bestFit="1" customWidth="1"/>
    <col min="3322" max="3322" width="76.28515625" customWidth="1"/>
    <col min="3323" max="3323" width="16" bestFit="1" customWidth="1"/>
    <col min="3324" max="3325" width="13.28515625" bestFit="1" customWidth="1"/>
    <col min="3326" max="3326" width="16" bestFit="1" customWidth="1"/>
    <col min="3327" max="3329" width="15" bestFit="1" customWidth="1"/>
    <col min="3330" max="3330" width="16" bestFit="1" customWidth="1"/>
    <col min="3578" max="3578" width="76.28515625" customWidth="1"/>
    <col min="3579" max="3579" width="16" bestFit="1" customWidth="1"/>
    <col min="3580" max="3581" width="13.28515625" bestFit="1" customWidth="1"/>
    <col min="3582" max="3582" width="16" bestFit="1" customWidth="1"/>
    <col min="3583" max="3585" width="15" bestFit="1" customWidth="1"/>
    <col min="3586" max="3586" width="16" bestFit="1" customWidth="1"/>
    <col min="3834" max="3834" width="76.28515625" customWidth="1"/>
    <col min="3835" max="3835" width="16" bestFit="1" customWidth="1"/>
    <col min="3836" max="3837" width="13.28515625" bestFit="1" customWidth="1"/>
    <col min="3838" max="3838" width="16" bestFit="1" customWidth="1"/>
    <col min="3839" max="3841" width="15" bestFit="1" customWidth="1"/>
    <col min="3842" max="3842" width="16" bestFit="1" customWidth="1"/>
    <col min="4090" max="4090" width="76.28515625" customWidth="1"/>
    <col min="4091" max="4091" width="16" bestFit="1" customWidth="1"/>
    <col min="4092" max="4093" width="13.28515625" bestFit="1" customWidth="1"/>
    <col min="4094" max="4094" width="16" bestFit="1" customWidth="1"/>
    <col min="4095" max="4097" width="15" bestFit="1" customWidth="1"/>
    <col min="4098" max="4098" width="16" bestFit="1" customWidth="1"/>
    <col min="4346" max="4346" width="76.28515625" customWidth="1"/>
    <col min="4347" max="4347" width="16" bestFit="1" customWidth="1"/>
    <col min="4348" max="4349" width="13.28515625" bestFit="1" customWidth="1"/>
    <col min="4350" max="4350" width="16" bestFit="1" customWidth="1"/>
    <col min="4351" max="4353" width="15" bestFit="1" customWidth="1"/>
    <col min="4354" max="4354" width="16" bestFit="1" customWidth="1"/>
    <col min="4602" max="4602" width="76.28515625" customWidth="1"/>
    <col min="4603" max="4603" width="16" bestFit="1" customWidth="1"/>
    <col min="4604" max="4605" width="13.28515625" bestFit="1" customWidth="1"/>
    <col min="4606" max="4606" width="16" bestFit="1" customWidth="1"/>
    <col min="4607" max="4609" width="15" bestFit="1" customWidth="1"/>
    <col min="4610" max="4610" width="16" bestFit="1" customWidth="1"/>
    <col min="4858" max="4858" width="76.28515625" customWidth="1"/>
    <col min="4859" max="4859" width="16" bestFit="1" customWidth="1"/>
    <col min="4860" max="4861" width="13.28515625" bestFit="1" customWidth="1"/>
    <col min="4862" max="4862" width="16" bestFit="1" customWidth="1"/>
    <col min="4863" max="4865" width="15" bestFit="1" customWidth="1"/>
    <col min="4866" max="4866" width="16" bestFit="1" customWidth="1"/>
    <col min="5114" max="5114" width="76.28515625" customWidth="1"/>
    <col min="5115" max="5115" width="16" bestFit="1" customWidth="1"/>
    <col min="5116" max="5117" width="13.28515625" bestFit="1" customWidth="1"/>
    <col min="5118" max="5118" width="16" bestFit="1" customWidth="1"/>
    <col min="5119" max="5121" width="15" bestFit="1" customWidth="1"/>
    <col min="5122" max="5122" width="16" bestFit="1" customWidth="1"/>
    <col min="5370" max="5370" width="76.28515625" customWidth="1"/>
    <col min="5371" max="5371" width="16" bestFit="1" customWidth="1"/>
    <col min="5372" max="5373" width="13.28515625" bestFit="1" customWidth="1"/>
    <col min="5374" max="5374" width="16" bestFit="1" customWidth="1"/>
    <col min="5375" max="5377" width="15" bestFit="1" customWidth="1"/>
    <col min="5378" max="5378" width="16" bestFit="1" customWidth="1"/>
    <col min="5626" max="5626" width="76.28515625" customWidth="1"/>
    <col min="5627" max="5627" width="16" bestFit="1" customWidth="1"/>
    <col min="5628" max="5629" width="13.28515625" bestFit="1" customWidth="1"/>
    <col min="5630" max="5630" width="16" bestFit="1" customWidth="1"/>
    <col min="5631" max="5633" width="15" bestFit="1" customWidth="1"/>
    <col min="5634" max="5634" width="16" bestFit="1" customWidth="1"/>
    <col min="5882" max="5882" width="76.28515625" customWidth="1"/>
    <col min="5883" max="5883" width="16" bestFit="1" customWidth="1"/>
    <col min="5884" max="5885" width="13.28515625" bestFit="1" customWidth="1"/>
    <col min="5886" max="5886" width="16" bestFit="1" customWidth="1"/>
    <col min="5887" max="5889" width="15" bestFit="1" customWidth="1"/>
    <col min="5890" max="5890" width="16" bestFit="1" customWidth="1"/>
    <col min="6138" max="6138" width="76.28515625" customWidth="1"/>
    <col min="6139" max="6139" width="16" bestFit="1" customWidth="1"/>
    <col min="6140" max="6141" width="13.28515625" bestFit="1" customWidth="1"/>
    <col min="6142" max="6142" width="16" bestFit="1" customWidth="1"/>
    <col min="6143" max="6145" width="15" bestFit="1" customWidth="1"/>
    <col min="6146" max="6146" width="16" bestFit="1" customWidth="1"/>
    <col min="6394" max="6394" width="76.28515625" customWidth="1"/>
    <col min="6395" max="6395" width="16" bestFit="1" customWidth="1"/>
    <col min="6396" max="6397" width="13.28515625" bestFit="1" customWidth="1"/>
    <col min="6398" max="6398" width="16" bestFit="1" customWidth="1"/>
    <col min="6399" max="6401" width="15" bestFit="1" customWidth="1"/>
    <col min="6402" max="6402" width="16" bestFit="1" customWidth="1"/>
    <col min="6650" max="6650" width="76.28515625" customWidth="1"/>
    <col min="6651" max="6651" width="16" bestFit="1" customWidth="1"/>
    <col min="6652" max="6653" width="13.28515625" bestFit="1" customWidth="1"/>
    <col min="6654" max="6654" width="16" bestFit="1" customWidth="1"/>
    <col min="6655" max="6657" width="15" bestFit="1" customWidth="1"/>
    <col min="6658" max="6658" width="16" bestFit="1" customWidth="1"/>
    <col min="6906" max="6906" width="76.28515625" customWidth="1"/>
    <col min="6907" max="6907" width="16" bestFit="1" customWidth="1"/>
    <col min="6908" max="6909" width="13.28515625" bestFit="1" customWidth="1"/>
    <col min="6910" max="6910" width="16" bestFit="1" customWidth="1"/>
    <col min="6911" max="6913" width="15" bestFit="1" customWidth="1"/>
    <col min="6914" max="6914" width="16" bestFit="1" customWidth="1"/>
    <col min="7162" max="7162" width="76.28515625" customWidth="1"/>
    <col min="7163" max="7163" width="16" bestFit="1" customWidth="1"/>
    <col min="7164" max="7165" width="13.28515625" bestFit="1" customWidth="1"/>
    <col min="7166" max="7166" width="16" bestFit="1" customWidth="1"/>
    <col min="7167" max="7169" width="15" bestFit="1" customWidth="1"/>
    <col min="7170" max="7170" width="16" bestFit="1" customWidth="1"/>
    <col min="7418" max="7418" width="76.28515625" customWidth="1"/>
    <col min="7419" max="7419" width="16" bestFit="1" customWidth="1"/>
    <col min="7420" max="7421" width="13.28515625" bestFit="1" customWidth="1"/>
    <col min="7422" max="7422" width="16" bestFit="1" customWidth="1"/>
    <col min="7423" max="7425" width="15" bestFit="1" customWidth="1"/>
    <col min="7426" max="7426" width="16" bestFit="1" customWidth="1"/>
    <col min="7674" max="7674" width="76.28515625" customWidth="1"/>
    <col min="7675" max="7675" width="16" bestFit="1" customWidth="1"/>
    <col min="7676" max="7677" width="13.28515625" bestFit="1" customWidth="1"/>
    <col min="7678" max="7678" width="16" bestFit="1" customWidth="1"/>
    <col min="7679" max="7681" width="15" bestFit="1" customWidth="1"/>
    <col min="7682" max="7682" width="16" bestFit="1" customWidth="1"/>
    <col min="7930" max="7930" width="76.28515625" customWidth="1"/>
    <col min="7931" max="7931" width="16" bestFit="1" customWidth="1"/>
    <col min="7932" max="7933" width="13.28515625" bestFit="1" customWidth="1"/>
    <col min="7934" max="7934" width="16" bestFit="1" customWidth="1"/>
    <col min="7935" max="7937" width="15" bestFit="1" customWidth="1"/>
    <col min="7938" max="7938" width="16" bestFit="1" customWidth="1"/>
    <col min="8186" max="8186" width="76.28515625" customWidth="1"/>
    <col min="8187" max="8187" width="16" bestFit="1" customWidth="1"/>
    <col min="8188" max="8189" width="13.28515625" bestFit="1" customWidth="1"/>
    <col min="8190" max="8190" width="16" bestFit="1" customWidth="1"/>
    <col min="8191" max="8193" width="15" bestFit="1" customWidth="1"/>
    <col min="8194" max="8194" width="16" bestFit="1" customWidth="1"/>
    <col min="8442" max="8442" width="76.28515625" customWidth="1"/>
    <col min="8443" max="8443" width="16" bestFit="1" customWidth="1"/>
    <col min="8444" max="8445" width="13.28515625" bestFit="1" customWidth="1"/>
    <col min="8446" max="8446" width="16" bestFit="1" customWidth="1"/>
    <col min="8447" max="8449" width="15" bestFit="1" customWidth="1"/>
    <col min="8450" max="8450" width="16" bestFit="1" customWidth="1"/>
    <col min="8698" max="8698" width="76.28515625" customWidth="1"/>
    <col min="8699" max="8699" width="16" bestFit="1" customWidth="1"/>
    <col min="8700" max="8701" width="13.28515625" bestFit="1" customWidth="1"/>
    <col min="8702" max="8702" width="16" bestFit="1" customWidth="1"/>
    <col min="8703" max="8705" width="15" bestFit="1" customWidth="1"/>
    <col min="8706" max="8706" width="16" bestFit="1" customWidth="1"/>
    <col min="8954" max="8954" width="76.28515625" customWidth="1"/>
    <col min="8955" max="8955" width="16" bestFit="1" customWidth="1"/>
    <col min="8956" max="8957" width="13.28515625" bestFit="1" customWidth="1"/>
    <col min="8958" max="8958" width="16" bestFit="1" customWidth="1"/>
    <col min="8959" max="8961" width="15" bestFit="1" customWidth="1"/>
    <col min="8962" max="8962" width="16" bestFit="1" customWidth="1"/>
    <col min="9210" max="9210" width="76.28515625" customWidth="1"/>
    <col min="9211" max="9211" width="16" bestFit="1" customWidth="1"/>
    <col min="9212" max="9213" width="13.28515625" bestFit="1" customWidth="1"/>
    <col min="9214" max="9214" width="16" bestFit="1" customWidth="1"/>
    <col min="9215" max="9217" width="15" bestFit="1" customWidth="1"/>
    <col min="9218" max="9218" width="16" bestFit="1" customWidth="1"/>
    <col min="9466" max="9466" width="76.28515625" customWidth="1"/>
    <col min="9467" max="9467" width="16" bestFit="1" customWidth="1"/>
    <col min="9468" max="9469" width="13.28515625" bestFit="1" customWidth="1"/>
    <col min="9470" max="9470" width="16" bestFit="1" customWidth="1"/>
    <col min="9471" max="9473" width="15" bestFit="1" customWidth="1"/>
    <col min="9474" max="9474" width="16" bestFit="1" customWidth="1"/>
    <col min="9722" max="9722" width="76.28515625" customWidth="1"/>
    <col min="9723" max="9723" width="16" bestFit="1" customWidth="1"/>
    <col min="9724" max="9725" width="13.28515625" bestFit="1" customWidth="1"/>
    <col min="9726" max="9726" width="16" bestFit="1" customWidth="1"/>
    <col min="9727" max="9729" width="15" bestFit="1" customWidth="1"/>
    <col min="9730" max="9730" width="16" bestFit="1" customWidth="1"/>
    <col min="9978" max="9978" width="76.28515625" customWidth="1"/>
    <col min="9979" max="9979" width="16" bestFit="1" customWidth="1"/>
    <col min="9980" max="9981" width="13.28515625" bestFit="1" customWidth="1"/>
    <col min="9982" max="9982" width="16" bestFit="1" customWidth="1"/>
    <col min="9983" max="9985" width="15" bestFit="1" customWidth="1"/>
    <col min="9986" max="9986" width="16" bestFit="1" customWidth="1"/>
    <col min="10234" max="10234" width="76.28515625" customWidth="1"/>
    <col min="10235" max="10235" width="16" bestFit="1" customWidth="1"/>
    <col min="10236" max="10237" width="13.28515625" bestFit="1" customWidth="1"/>
    <col min="10238" max="10238" width="16" bestFit="1" customWidth="1"/>
    <col min="10239" max="10241" width="15" bestFit="1" customWidth="1"/>
    <col min="10242" max="10242" width="16" bestFit="1" customWidth="1"/>
    <col min="10490" max="10490" width="76.28515625" customWidth="1"/>
    <col min="10491" max="10491" width="16" bestFit="1" customWidth="1"/>
    <col min="10492" max="10493" width="13.28515625" bestFit="1" customWidth="1"/>
    <col min="10494" max="10494" width="16" bestFit="1" customWidth="1"/>
    <col min="10495" max="10497" width="15" bestFit="1" customWidth="1"/>
    <col min="10498" max="10498" width="16" bestFit="1" customWidth="1"/>
    <col min="10746" max="10746" width="76.28515625" customWidth="1"/>
    <col min="10747" max="10747" width="16" bestFit="1" customWidth="1"/>
    <col min="10748" max="10749" width="13.28515625" bestFit="1" customWidth="1"/>
    <col min="10750" max="10750" width="16" bestFit="1" customWidth="1"/>
    <col min="10751" max="10753" width="15" bestFit="1" customWidth="1"/>
    <col min="10754" max="10754" width="16" bestFit="1" customWidth="1"/>
    <col min="11002" max="11002" width="76.28515625" customWidth="1"/>
    <col min="11003" max="11003" width="16" bestFit="1" customWidth="1"/>
    <col min="11004" max="11005" width="13.28515625" bestFit="1" customWidth="1"/>
    <col min="11006" max="11006" width="16" bestFit="1" customWidth="1"/>
    <col min="11007" max="11009" width="15" bestFit="1" customWidth="1"/>
    <col min="11010" max="11010" width="16" bestFit="1" customWidth="1"/>
    <col min="11258" max="11258" width="76.28515625" customWidth="1"/>
    <col min="11259" max="11259" width="16" bestFit="1" customWidth="1"/>
    <col min="11260" max="11261" width="13.28515625" bestFit="1" customWidth="1"/>
    <col min="11262" max="11262" width="16" bestFit="1" customWidth="1"/>
    <col min="11263" max="11265" width="15" bestFit="1" customWidth="1"/>
    <col min="11266" max="11266" width="16" bestFit="1" customWidth="1"/>
    <col min="11514" max="11514" width="76.28515625" customWidth="1"/>
    <col min="11515" max="11515" width="16" bestFit="1" customWidth="1"/>
    <col min="11516" max="11517" width="13.28515625" bestFit="1" customWidth="1"/>
    <col min="11518" max="11518" width="16" bestFit="1" customWidth="1"/>
    <col min="11519" max="11521" width="15" bestFit="1" customWidth="1"/>
    <col min="11522" max="11522" width="16" bestFit="1" customWidth="1"/>
    <col min="11770" max="11770" width="76.28515625" customWidth="1"/>
    <col min="11771" max="11771" width="16" bestFit="1" customWidth="1"/>
    <col min="11772" max="11773" width="13.28515625" bestFit="1" customWidth="1"/>
    <col min="11774" max="11774" width="16" bestFit="1" customWidth="1"/>
    <col min="11775" max="11777" width="15" bestFit="1" customWidth="1"/>
    <col min="11778" max="11778" width="16" bestFit="1" customWidth="1"/>
    <col min="12026" max="12026" width="76.28515625" customWidth="1"/>
    <col min="12027" max="12027" width="16" bestFit="1" customWidth="1"/>
    <col min="12028" max="12029" width="13.28515625" bestFit="1" customWidth="1"/>
    <col min="12030" max="12030" width="16" bestFit="1" customWidth="1"/>
    <col min="12031" max="12033" width="15" bestFit="1" customWidth="1"/>
    <col min="12034" max="12034" width="16" bestFit="1" customWidth="1"/>
    <col min="12282" max="12282" width="76.28515625" customWidth="1"/>
    <col min="12283" max="12283" width="16" bestFit="1" customWidth="1"/>
    <col min="12284" max="12285" width="13.28515625" bestFit="1" customWidth="1"/>
    <col min="12286" max="12286" width="16" bestFit="1" customWidth="1"/>
    <col min="12287" max="12289" width="15" bestFit="1" customWidth="1"/>
    <col min="12290" max="12290" width="16" bestFit="1" customWidth="1"/>
    <col min="12538" max="12538" width="76.28515625" customWidth="1"/>
    <col min="12539" max="12539" width="16" bestFit="1" customWidth="1"/>
    <col min="12540" max="12541" width="13.28515625" bestFit="1" customWidth="1"/>
    <col min="12542" max="12542" width="16" bestFit="1" customWidth="1"/>
    <col min="12543" max="12545" width="15" bestFit="1" customWidth="1"/>
    <col min="12546" max="12546" width="16" bestFit="1" customWidth="1"/>
    <col min="12794" max="12794" width="76.28515625" customWidth="1"/>
    <col min="12795" max="12795" width="16" bestFit="1" customWidth="1"/>
    <col min="12796" max="12797" width="13.28515625" bestFit="1" customWidth="1"/>
    <col min="12798" max="12798" width="16" bestFit="1" customWidth="1"/>
    <col min="12799" max="12801" width="15" bestFit="1" customWidth="1"/>
    <col min="12802" max="12802" width="16" bestFit="1" customWidth="1"/>
    <col min="13050" max="13050" width="76.28515625" customWidth="1"/>
    <col min="13051" max="13051" width="16" bestFit="1" customWidth="1"/>
    <col min="13052" max="13053" width="13.28515625" bestFit="1" customWidth="1"/>
    <col min="13054" max="13054" width="16" bestFit="1" customWidth="1"/>
    <col min="13055" max="13057" width="15" bestFit="1" customWidth="1"/>
    <col min="13058" max="13058" width="16" bestFit="1" customWidth="1"/>
    <col min="13306" max="13306" width="76.28515625" customWidth="1"/>
    <col min="13307" max="13307" width="16" bestFit="1" customWidth="1"/>
    <col min="13308" max="13309" width="13.28515625" bestFit="1" customWidth="1"/>
    <col min="13310" max="13310" width="16" bestFit="1" customWidth="1"/>
    <col min="13311" max="13313" width="15" bestFit="1" customWidth="1"/>
    <col min="13314" max="13314" width="16" bestFit="1" customWidth="1"/>
    <col min="13562" max="13562" width="76.28515625" customWidth="1"/>
    <col min="13563" max="13563" width="16" bestFit="1" customWidth="1"/>
    <col min="13564" max="13565" width="13.28515625" bestFit="1" customWidth="1"/>
    <col min="13566" max="13566" width="16" bestFit="1" customWidth="1"/>
    <col min="13567" max="13569" width="15" bestFit="1" customWidth="1"/>
    <col min="13570" max="13570" width="16" bestFit="1" customWidth="1"/>
    <col min="13818" max="13818" width="76.28515625" customWidth="1"/>
    <col min="13819" max="13819" width="16" bestFit="1" customWidth="1"/>
    <col min="13820" max="13821" width="13.28515625" bestFit="1" customWidth="1"/>
    <col min="13822" max="13822" width="16" bestFit="1" customWidth="1"/>
    <col min="13823" max="13825" width="15" bestFit="1" customWidth="1"/>
    <col min="13826" max="13826" width="16" bestFit="1" customWidth="1"/>
    <col min="14074" max="14074" width="76.28515625" customWidth="1"/>
    <col min="14075" max="14075" width="16" bestFit="1" customWidth="1"/>
    <col min="14076" max="14077" width="13.28515625" bestFit="1" customWidth="1"/>
    <col min="14078" max="14078" width="16" bestFit="1" customWidth="1"/>
    <col min="14079" max="14081" width="15" bestFit="1" customWidth="1"/>
    <col min="14082" max="14082" width="16" bestFit="1" customWidth="1"/>
    <col min="14330" max="14330" width="76.28515625" customWidth="1"/>
    <col min="14331" max="14331" width="16" bestFit="1" customWidth="1"/>
    <col min="14332" max="14333" width="13.28515625" bestFit="1" customWidth="1"/>
    <col min="14334" max="14334" width="16" bestFit="1" customWidth="1"/>
    <col min="14335" max="14337" width="15" bestFit="1" customWidth="1"/>
    <col min="14338" max="14338" width="16" bestFit="1" customWidth="1"/>
    <col min="14586" max="14586" width="76.28515625" customWidth="1"/>
    <col min="14587" max="14587" width="16" bestFit="1" customWidth="1"/>
    <col min="14588" max="14589" width="13.28515625" bestFit="1" customWidth="1"/>
    <col min="14590" max="14590" width="16" bestFit="1" customWidth="1"/>
    <col min="14591" max="14593" width="15" bestFit="1" customWidth="1"/>
    <col min="14594" max="14594" width="16" bestFit="1" customWidth="1"/>
    <col min="14842" max="14842" width="76.28515625" customWidth="1"/>
    <col min="14843" max="14843" width="16" bestFit="1" customWidth="1"/>
    <col min="14844" max="14845" width="13.28515625" bestFit="1" customWidth="1"/>
    <col min="14846" max="14846" width="16" bestFit="1" customWidth="1"/>
    <col min="14847" max="14849" width="15" bestFit="1" customWidth="1"/>
    <col min="14850" max="14850" width="16" bestFit="1" customWidth="1"/>
    <col min="15098" max="15098" width="76.28515625" customWidth="1"/>
    <col min="15099" max="15099" width="16" bestFit="1" customWidth="1"/>
    <col min="15100" max="15101" width="13.28515625" bestFit="1" customWidth="1"/>
    <col min="15102" max="15102" width="16" bestFit="1" customWidth="1"/>
    <col min="15103" max="15105" width="15" bestFit="1" customWidth="1"/>
    <col min="15106" max="15106" width="16" bestFit="1" customWidth="1"/>
    <col min="15354" max="15354" width="76.28515625" customWidth="1"/>
    <col min="15355" max="15355" width="16" bestFit="1" customWidth="1"/>
    <col min="15356" max="15357" width="13.28515625" bestFit="1" customWidth="1"/>
    <col min="15358" max="15358" width="16" bestFit="1" customWidth="1"/>
    <col min="15359" max="15361" width="15" bestFit="1" customWidth="1"/>
    <col min="15362" max="15362" width="16" bestFit="1" customWidth="1"/>
    <col min="15610" max="15610" width="76.28515625" customWidth="1"/>
    <col min="15611" max="15611" width="16" bestFit="1" customWidth="1"/>
    <col min="15612" max="15613" width="13.28515625" bestFit="1" customWidth="1"/>
    <col min="15614" max="15614" width="16" bestFit="1" customWidth="1"/>
    <col min="15615" max="15617" width="15" bestFit="1" customWidth="1"/>
    <col min="15618" max="15618" width="16" bestFit="1" customWidth="1"/>
    <col min="15866" max="15866" width="76.28515625" customWidth="1"/>
    <col min="15867" max="15867" width="16" bestFit="1" customWidth="1"/>
    <col min="15868" max="15869" width="13.28515625" bestFit="1" customWidth="1"/>
    <col min="15870" max="15870" width="16" bestFit="1" customWidth="1"/>
    <col min="15871" max="15873" width="15" bestFit="1" customWidth="1"/>
    <col min="15874" max="15874" width="16" bestFit="1" customWidth="1"/>
    <col min="16122" max="16122" width="76.28515625" customWidth="1"/>
    <col min="16123" max="16123" width="16" bestFit="1" customWidth="1"/>
    <col min="16124" max="16125" width="13.28515625" bestFit="1" customWidth="1"/>
    <col min="16126" max="16126" width="16" bestFit="1" customWidth="1"/>
    <col min="16127" max="16129" width="15" bestFit="1" customWidth="1"/>
    <col min="16130" max="16130" width="16" bestFit="1" customWidth="1"/>
  </cols>
  <sheetData>
    <row r="1" spans="1:4" ht="18.75" x14ac:dyDescent="0.3">
      <c r="A1" s="196" t="s">
        <v>229</v>
      </c>
    </row>
    <row r="2" spans="1:4" ht="15.75" x14ac:dyDescent="0.25">
      <c r="A2" s="197" t="s">
        <v>164</v>
      </c>
    </row>
    <row r="3" spans="1:4" ht="15.75" thickBot="1" x14ac:dyDescent="0.3"/>
    <row r="4" spans="1:4" ht="47.25" customHeight="1" x14ac:dyDescent="0.25">
      <c r="A4" s="696" t="s">
        <v>165</v>
      </c>
      <c r="B4" s="427"/>
      <c r="C4" s="428" t="s">
        <v>195</v>
      </c>
      <c r="D4" s="427"/>
    </row>
    <row r="5" spans="1:4" ht="29.1" customHeight="1" x14ac:dyDescent="0.25">
      <c r="A5" s="697"/>
      <c r="B5" s="500" t="s">
        <v>254</v>
      </c>
      <c r="C5" s="495" t="s">
        <v>166</v>
      </c>
      <c r="D5" s="500" t="s">
        <v>252</v>
      </c>
    </row>
    <row r="6" spans="1:4" ht="15" customHeight="1" x14ac:dyDescent="0.25">
      <c r="A6" s="498"/>
      <c r="B6" s="501"/>
      <c r="C6" s="496"/>
      <c r="D6" s="501"/>
    </row>
    <row r="7" spans="1:4" ht="15.75" customHeight="1" thickBot="1" x14ac:dyDescent="0.3">
      <c r="A7" s="499"/>
      <c r="B7" s="502"/>
      <c r="C7" s="497"/>
      <c r="D7" s="502"/>
    </row>
    <row r="8" spans="1:4" x14ac:dyDescent="0.25">
      <c r="A8" s="429" t="s">
        <v>167</v>
      </c>
      <c r="B8" s="245"/>
      <c r="C8" s="198"/>
      <c r="D8" s="430"/>
    </row>
    <row r="9" spans="1:4" x14ac:dyDescent="0.25">
      <c r="A9" s="431" t="s">
        <v>168</v>
      </c>
      <c r="B9" s="246">
        <v>27411676980</v>
      </c>
      <c r="C9" s="199">
        <v>1000000000</v>
      </c>
      <c r="D9" s="432">
        <v>28411676980</v>
      </c>
    </row>
    <row r="10" spans="1:4" x14ac:dyDescent="0.25">
      <c r="A10" s="431" t="s">
        <v>169</v>
      </c>
      <c r="B10" s="246"/>
      <c r="C10" s="199"/>
      <c r="D10" s="433"/>
    </row>
    <row r="11" spans="1:4" x14ac:dyDescent="0.25">
      <c r="A11" s="434" t="s">
        <v>170</v>
      </c>
      <c r="B11" s="247">
        <v>27411676980</v>
      </c>
      <c r="C11" s="200">
        <v>1000000000</v>
      </c>
      <c r="D11" s="433">
        <v>28411676980</v>
      </c>
    </row>
    <row r="12" spans="1:4" x14ac:dyDescent="0.25">
      <c r="A12" s="434" t="s">
        <v>230</v>
      </c>
      <c r="B12" s="247">
        <v>2553217748</v>
      </c>
      <c r="C12" s="200"/>
      <c r="D12" s="433">
        <v>2553217748</v>
      </c>
    </row>
    <row r="13" spans="1:4" x14ac:dyDescent="0.25">
      <c r="A13" s="434" t="s">
        <v>171</v>
      </c>
      <c r="B13" s="247">
        <v>24858459232</v>
      </c>
      <c r="C13" s="200">
        <v>1000000000</v>
      </c>
      <c r="D13" s="433">
        <v>25858459232</v>
      </c>
    </row>
    <row r="14" spans="1:4" x14ac:dyDescent="0.25">
      <c r="A14" s="435" t="s">
        <v>172</v>
      </c>
      <c r="B14" s="246"/>
      <c r="C14" s="248"/>
      <c r="D14" s="433"/>
    </row>
    <row r="15" spans="1:4" x14ac:dyDescent="0.25">
      <c r="A15" s="434" t="s">
        <v>173</v>
      </c>
      <c r="B15" s="247">
        <v>24633256769</v>
      </c>
      <c r="C15" s="200">
        <v>1000000000</v>
      </c>
      <c r="D15" s="433">
        <v>25633256769</v>
      </c>
    </row>
    <row r="16" spans="1:4" ht="15.75" thickBot="1" x14ac:dyDescent="0.3">
      <c r="A16" s="436" t="s">
        <v>174</v>
      </c>
      <c r="B16" s="437">
        <v>2245994748</v>
      </c>
      <c r="C16" s="438"/>
      <c r="D16" s="439">
        <v>2245994748</v>
      </c>
    </row>
  </sheetData>
  <mergeCells count="4">
    <mergeCell ref="C5:C7"/>
    <mergeCell ref="D5:D7"/>
    <mergeCell ref="B5:B7"/>
    <mergeCell ref="A5:A7"/>
  </mergeCells>
  <pageMargins left="0.70866141732283472" right="0.70866141732283472" top="0.78740157480314965" bottom="0.78740157480314965" header="0.31496062992125984" footer="0.31496062992125984"/>
  <pageSetup paperSize="9" orientation="landscape" r:id="rId1"/>
  <headerFooter>
    <oddHeader>&amp;RKapitola C.I.1
&amp;"-,Tučné"Tabulka č.1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Q71"/>
  <sheetViews>
    <sheetView zoomScale="70" zoomScaleNormal="70" workbookViewId="0">
      <selection activeCell="W66" sqref="W66"/>
    </sheetView>
  </sheetViews>
  <sheetFormatPr defaultColWidth="9.140625" defaultRowHeight="12.75" x14ac:dyDescent="0.2"/>
  <cols>
    <col min="1" max="2" width="4.85546875" style="1" bestFit="1" customWidth="1"/>
    <col min="3" max="3" width="7.28515625" style="1" customWidth="1"/>
    <col min="4" max="4" width="17.140625" style="1" customWidth="1"/>
    <col min="5" max="6" width="21.140625" style="1" customWidth="1"/>
    <col min="7" max="7" width="18.42578125" style="1" customWidth="1"/>
    <col min="8" max="9" width="21" style="1" customWidth="1"/>
    <col min="10" max="11" width="15" style="1" customWidth="1"/>
    <col min="12" max="12" width="20.85546875" style="1" customWidth="1"/>
    <col min="13" max="13" width="13.7109375" style="1" customWidth="1"/>
    <col min="14" max="14" width="16.85546875" style="1" customWidth="1"/>
    <col min="15" max="15" width="20.28515625" style="1" customWidth="1"/>
    <col min="16" max="16" width="16.5703125" style="1" customWidth="1"/>
    <col min="17" max="17" width="15.42578125" style="1" customWidth="1"/>
    <col min="18" max="16384" width="9.140625" style="1"/>
  </cols>
  <sheetData>
    <row r="1" spans="1:17" ht="27.75" customHeight="1" x14ac:dyDescent="0.2">
      <c r="A1" s="507" t="s">
        <v>231</v>
      </c>
      <c r="B1" s="507"/>
      <c r="C1" s="507"/>
      <c r="D1" s="507"/>
      <c r="E1" s="507"/>
      <c r="F1" s="507"/>
      <c r="G1" s="507"/>
      <c r="H1" s="507"/>
      <c r="I1" s="507"/>
      <c r="J1" s="507"/>
      <c r="K1" s="507"/>
      <c r="L1" s="507"/>
      <c r="M1" s="507"/>
      <c r="N1" s="507"/>
      <c r="O1" s="507"/>
      <c r="P1" s="507"/>
      <c r="Q1" s="507"/>
    </row>
    <row r="2" spans="1:17" ht="15" x14ac:dyDescent="0.2">
      <c r="A2" s="2" t="s">
        <v>0</v>
      </c>
      <c r="B2" s="3"/>
      <c r="C2" s="3"/>
      <c r="D2" s="3"/>
      <c r="E2" s="3"/>
      <c r="F2" s="3"/>
      <c r="G2" s="3"/>
      <c r="H2" s="3"/>
      <c r="I2" s="3"/>
      <c r="J2" s="3"/>
      <c r="K2" s="3"/>
      <c r="L2" s="3"/>
      <c r="M2" s="3"/>
      <c r="N2" s="3"/>
      <c r="O2" s="4"/>
      <c r="P2" s="4"/>
      <c r="Q2" s="4"/>
    </row>
    <row r="3" spans="1:17" ht="15" x14ac:dyDescent="0.25">
      <c r="A3" s="4"/>
      <c r="B3" s="4"/>
      <c r="C3" s="3"/>
      <c r="D3" s="3"/>
      <c r="E3" s="3"/>
      <c r="F3" s="3"/>
      <c r="G3" s="3"/>
      <c r="H3" s="3"/>
      <c r="I3" s="3"/>
      <c r="J3" s="4"/>
      <c r="K3" s="4"/>
      <c r="L3" s="275"/>
      <c r="M3" s="4"/>
      <c r="N3" s="5"/>
      <c r="O3" s="4"/>
      <c r="P3" s="10" t="s">
        <v>175</v>
      </c>
      <c r="Q3" s="202"/>
    </row>
    <row r="4" spans="1:17" ht="33" customHeight="1" thickBot="1" x14ac:dyDescent="0.3">
      <c r="A4" s="508" t="s">
        <v>1</v>
      </c>
      <c r="B4" s="508"/>
      <c r="C4" s="508"/>
      <c r="D4" s="508"/>
      <c r="E4" s="361">
        <v>2018</v>
      </c>
      <c r="F4" s="362">
        <v>2019</v>
      </c>
      <c r="G4" s="363">
        <v>2020</v>
      </c>
      <c r="H4" s="364">
        <v>2021</v>
      </c>
      <c r="I4" s="276"/>
      <c r="J4" s="509" t="s">
        <v>1</v>
      </c>
      <c r="K4" s="509"/>
      <c r="L4" s="361">
        <v>2018</v>
      </c>
      <c r="M4" s="362">
        <v>2019</v>
      </c>
      <c r="N4" s="363">
        <v>2020</v>
      </c>
      <c r="O4" s="371">
        <v>2021</v>
      </c>
      <c r="P4" s="372" t="s">
        <v>2</v>
      </c>
      <c r="Q4" s="202"/>
    </row>
    <row r="5" spans="1:17" ht="15" customHeight="1" x14ac:dyDescent="0.25">
      <c r="A5" s="510" t="s">
        <v>3</v>
      </c>
      <c r="B5" s="511"/>
      <c r="C5" s="511"/>
      <c r="D5" s="512"/>
      <c r="E5" s="6">
        <v>42880.734818197314</v>
      </c>
      <c r="F5" s="7">
        <v>47126.784863493653</v>
      </c>
      <c r="G5" s="277">
        <v>49174.493920447378</v>
      </c>
      <c r="H5" s="365">
        <v>47309.413342952932</v>
      </c>
      <c r="I5" s="278"/>
      <c r="J5" s="513" t="s">
        <v>176</v>
      </c>
      <c r="K5" s="513"/>
      <c r="L5" s="9">
        <v>135000</v>
      </c>
      <c r="M5" s="9">
        <v>135000</v>
      </c>
      <c r="N5" s="9">
        <v>135000</v>
      </c>
      <c r="O5" s="203">
        <v>135000</v>
      </c>
      <c r="P5" s="373">
        <f>O5/N5-1</f>
        <v>0</v>
      </c>
      <c r="Q5" s="202"/>
    </row>
    <row r="6" spans="1:17" ht="15" customHeight="1" x14ac:dyDescent="0.25">
      <c r="A6" s="503" t="s">
        <v>5</v>
      </c>
      <c r="B6" s="504"/>
      <c r="C6" s="504"/>
      <c r="D6" s="505"/>
      <c r="E6" s="8" t="s">
        <v>4</v>
      </c>
      <c r="F6" s="8" t="s">
        <v>4</v>
      </c>
      <c r="G6" s="279" t="s">
        <v>4</v>
      </c>
      <c r="H6" s="366" t="s">
        <v>4</v>
      </c>
      <c r="I6" s="278"/>
      <c r="J6" s="506" t="s">
        <v>6</v>
      </c>
      <c r="K6" s="506"/>
      <c r="L6" s="9">
        <v>5400.0266777715606</v>
      </c>
      <c r="M6" s="9">
        <v>5400.0266777715606</v>
      </c>
      <c r="N6" s="9">
        <v>5400</v>
      </c>
      <c r="O6" s="204">
        <v>5400</v>
      </c>
      <c r="P6" s="374">
        <f>O6/N6-1</f>
        <v>0</v>
      </c>
      <c r="Q6" s="202"/>
    </row>
    <row r="7" spans="1:17" ht="15.75" customHeight="1" x14ac:dyDescent="0.25">
      <c r="A7" s="529" t="s">
        <v>7</v>
      </c>
      <c r="B7" s="529"/>
      <c r="C7" s="529"/>
      <c r="D7" s="529"/>
      <c r="E7" s="367" t="s">
        <v>4</v>
      </c>
      <c r="F7" s="368" t="s">
        <v>4</v>
      </c>
      <c r="G7" s="369" t="s">
        <v>4</v>
      </c>
      <c r="H7" s="370" t="s">
        <v>4</v>
      </c>
      <c r="I7" s="280"/>
      <c r="J7" s="506" t="s">
        <v>196</v>
      </c>
      <c r="K7" s="506"/>
      <c r="L7" s="9">
        <v>3050</v>
      </c>
      <c r="M7" s="9">
        <v>3340</v>
      </c>
      <c r="N7" s="9">
        <v>3650</v>
      </c>
      <c r="O7" s="204">
        <v>3800</v>
      </c>
      <c r="P7" s="374">
        <f>O7/N7-1</f>
        <v>4.1095890410958846E-2</v>
      </c>
      <c r="Q7" s="205"/>
    </row>
    <row r="8" spans="1:17" ht="15.75" customHeight="1" x14ac:dyDescent="0.25">
      <c r="A8" s="530"/>
      <c r="B8" s="530"/>
      <c r="C8" s="530"/>
      <c r="D8" s="530"/>
      <c r="E8" s="530"/>
      <c r="F8" s="530"/>
      <c r="G8" s="530"/>
      <c r="H8" s="530"/>
      <c r="I8" s="281"/>
      <c r="J8" s="506" t="s">
        <v>8</v>
      </c>
      <c r="K8" s="506"/>
      <c r="L8" s="375">
        <v>17.95</v>
      </c>
      <c r="M8" s="375">
        <v>17.95</v>
      </c>
      <c r="N8" s="375">
        <v>17.95</v>
      </c>
      <c r="O8" s="376">
        <v>17.95</v>
      </c>
      <c r="P8" s="374">
        <f>O8/N8-1</f>
        <v>0</v>
      </c>
      <c r="Q8"/>
    </row>
    <row r="9" spans="1:17" ht="15" x14ac:dyDescent="0.2">
      <c r="A9" s="531"/>
      <c r="B9" s="531"/>
      <c r="C9" s="531"/>
      <c r="D9" s="531"/>
      <c r="E9" s="531"/>
      <c r="F9" s="531"/>
      <c r="G9" s="531"/>
      <c r="H9" s="531"/>
      <c r="I9" s="531"/>
      <c r="J9" s="282"/>
      <c r="K9" s="282"/>
      <c r="L9" s="282"/>
      <c r="M9" s="282"/>
      <c r="N9" s="282"/>
      <c r="O9" s="4"/>
      <c r="P9" s="4"/>
      <c r="Q9" s="10" t="s">
        <v>175</v>
      </c>
    </row>
    <row r="10" spans="1:17" ht="12.75" customHeight="1" x14ac:dyDescent="0.2">
      <c r="A10" s="514" t="s">
        <v>197</v>
      </c>
      <c r="B10" s="516" t="s">
        <v>198</v>
      </c>
      <c r="C10" s="518" t="s">
        <v>9</v>
      </c>
      <c r="D10" s="519"/>
      <c r="E10" s="519"/>
      <c r="F10" s="519"/>
      <c r="G10" s="520"/>
      <c r="H10" s="527" t="s">
        <v>10</v>
      </c>
      <c r="I10" s="527" t="s">
        <v>177</v>
      </c>
      <c r="J10" s="541" t="s">
        <v>232</v>
      </c>
      <c r="K10" s="544" t="s">
        <v>233</v>
      </c>
      <c r="L10" s="557" t="s">
        <v>199</v>
      </c>
      <c r="M10" s="560" t="s">
        <v>234</v>
      </c>
      <c r="N10" s="551" t="s">
        <v>235</v>
      </c>
      <c r="O10" s="554" t="s">
        <v>236</v>
      </c>
      <c r="P10" s="532" t="s">
        <v>237</v>
      </c>
      <c r="Q10" s="535" t="s">
        <v>238</v>
      </c>
    </row>
    <row r="11" spans="1:17" ht="12.75" customHeight="1" x14ac:dyDescent="0.2">
      <c r="A11" s="515"/>
      <c r="B11" s="517"/>
      <c r="C11" s="521"/>
      <c r="D11" s="522"/>
      <c r="E11" s="522"/>
      <c r="F11" s="522"/>
      <c r="G11" s="523"/>
      <c r="H11" s="527"/>
      <c r="I11" s="527"/>
      <c r="J11" s="542"/>
      <c r="K11" s="545"/>
      <c r="L11" s="558"/>
      <c r="M11" s="561"/>
      <c r="N11" s="552"/>
      <c r="O11" s="555"/>
      <c r="P11" s="533"/>
      <c r="Q11" s="535"/>
    </row>
    <row r="12" spans="1:17" ht="18.75" customHeight="1" thickBot="1" x14ac:dyDescent="0.25">
      <c r="A12" s="515"/>
      <c r="B12" s="517"/>
      <c r="C12" s="524"/>
      <c r="D12" s="525"/>
      <c r="E12" s="525"/>
      <c r="F12" s="525"/>
      <c r="G12" s="526"/>
      <c r="H12" s="528"/>
      <c r="I12" s="528"/>
      <c r="J12" s="543"/>
      <c r="K12" s="546"/>
      <c r="L12" s="559"/>
      <c r="M12" s="562"/>
      <c r="N12" s="553"/>
      <c r="O12" s="556"/>
      <c r="P12" s="534"/>
      <c r="Q12" s="536"/>
    </row>
    <row r="13" spans="1:17" ht="12.75" customHeight="1" thickBot="1" x14ac:dyDescent="0.25">
      <c r="A13" s="283"/>
      <c r="B13" s="283"/>
      <c r="C13" s="537">
        <v>1</v>
      </c>
      <c r="D13" s="538"/>
      <c r="E13" s="538"/>
      <c r="F13" s="538"/>
      <c r="G13" s="538"/>
      <c r="H13" s="284">
        <v>2</v>
      </c>
      <c r="I13" s="284">
        <v>3</v>
      </c>
      <c r="J13" s="285">
        <v>4</v>
      </c>
      <c r="K13" s="286">
        <v>5</v>
      </c>
      <c r="L13" s="11">
        <v>6</v>
      </c>
      <c r="M13" s="285">
        <v>7</v>
      </c>
      <c r="N13" s="287">
        <v>8</v>
      </c>
      <c r="O13" s="12">
        <v>9</v>
      </c>
      <c r="P13" s="285">
        <v>10</v>
      </c>
      <c r="Q13" s="377">
        <v>11</v>
      </c>
    </row>
    <row r="14" spans="1:17" ht="3.75" customHeight="1" x14ac:dyDescent="0.2">
      <c r="A14" s="378"/>
      <c r="B14" s="379"/>
      <c r="C14" s="380"/>
      <c r="D14" s="381"/>
      <c r="E14" s="381"/>
      <c r="F14" s="381"/>
      <c r="G14" s="381"/>
      <c r="H14" s="382"/>
      <c r="I14" s="382"/>
      <c r="J14" s="383"/>
      <c r="K14" s="384"/>
      <c r="L14" s="13"/>
      <c r="M14" s="383"/>
      <c r="N14" s="288"/>
      <c r="O14" s="14"/>
      <c r="P14" s="383"/>
      <c r="Q14" s="385"/>
    </row>
    <row r="15" spans="1:17" ht="15.75" customHeight="1" thickBot="1" x14ac:dyDescent="0.25">
      <c r="A15" s="378"/>
      <c r="B15" s="379"/>
      <c r="C15" s="386" t="s">
        <v>11</v>
      </c>
      <c r="D15" s="381"/>
      <c r="E15" s="381"/>
      <c r="F15" s="381"/>
      <c r="G15" s="381"/>
      <c r="H15" s="382"/>
      <c r="I15" s="382"/>
      <c r="J15" s="383"/>
      <c r="K15" s="384"/>
      <c r="L15" s="15"/>
      <c r="M15" s="383"/>
      <c r="N15" s="288"/>
      <c r="O15" s="16"/>
      <c r="P15" s="383"/>
      <c r="Q15" s="385"/>
    </row>
    <row r="16" spans="1:17" ht="14.25" x14ac:dyDescent="0.2">
      <c r="A16" s="17" t="s">
        <v>12</v>
      </c>
      <c r="B16" s="17"/>
      <c r="C16" s="547" t="s">
        <v>187</v>
      </c>
      <c r="D16" s="548"/>
      <c r="E16" s="548"/>
      <c r="F16" s="548"/>
      <c r="G16" s="548"/>
      <c r="H16" s="18">
        <v>15067420909</v>
      </c>
      <c r="I16" s="18">
        <v>16063835573.712</v>
      </c>
      <c r="J16" s="289">
        <f>I16/$I$54</f>
        <v>0.79741612431794429</v>
      </c>
      <c r="K16" s="290">
        <f>I16/H16-1</f>
        <v>6.6130406174345735E-2</v>
      </c>
      <c r="L16" s="19">
        <v>16795401074</v>
      </c>
      <c r="M16" s="289">
        <f>L16/$L$54</f>
        <v>0.66835505368188097</v>
      </c>
      <c r="N16" s="291">
        <f>L16/I16-1</f>
        <v>4.5541147189354092E-2</v>
      </c>
      <c r="O16" s="20">
        <f>L16+600000000</f>
        <v>17395401074</v>
      </c>
      <c r="P16" s="289">
        <f>O16/$O$54</f>
        <v>0.66573903882007446</v>
      </c>
      <c r="Q16" s="387">
        <f>O16/L16-1</f>
        <v>3.5724065019728801E-2</v>
      </c>
    </row>
    <row r="17" spans="1:17" ht="14.25" x14ac:dyDescent="0.2">
      <c r="A17" s="42" t="s">
        <v>12</v>
      </c>
      <c r="B17" s="206"/>
      <c r="C17" s="549" t="s">
        <v>188</v>
      </c>
      <c r="D17" s="550"/>
      <c r="E17" s="550"/>
      <c r="F17" s="550"/>
      <c r="G17" s="550"/>
      <c r="H17" s="207">
        <v>3118602323</v>
      </c>
      <c r="I17" s="207">
        <v>3325223658.2880001</v>
      </c>
      <c r="J17" s="292">
        <f>I17/$I$54</f>
        <v>0.16506561897468613</v>
      </c>
      <c r="K17" s="293">
        <f>I17/H17-1</f>
        <v>6.6254467190044464E-2</v>
      </c>
      <c r="L17" s="208">
        <v>3476658158</v>
      </c>
      <c r="M17" s="292">
        <f>L17/$L$54</f>
        <v>0.13834989945079293</v>
      </c>
      <c r="N17" s="294">
        <f>L17/I17-1</f>
        <v>4.5541147084814826E-2</v>
      </c>
      <c r="O17" s="209">
        <v>3476658158</v>
      </c>
      <c r="P17" s="292">
        <f>O17/$O$54</f>
        <v>0.13305511327774577</v>
      </c>
      <c r="Q17" s="388">
        <f>O17/L17-1</f>
        <v>0</v>
      </c>
    </row>
    <row r="18" spans="1:17" ht="15" thickBot="1" x14ac:dyDescent="0.25">
      <c r="A18" s="38" t="s">
        <v>12</v>
      </c>
      <c r="B18" s="21"/>
      <c r="C18" s="359" t="s">
        <v>178</v>
      </c>
      <c r="D18" s="360"/>
      <c r="E18" s="360"/>
      <c r="F18" s="360"/>
      <c r="G18" s="360"/>
      <c r="H18" s="22"/>
      <c r="I18" s="22">
        <v>615000000</v>
      </c>
      <c r="J18" s="295"/>
      <c r="K18" s="296"/>
      <c r="L18" s="23">
        <v>706800000</v>
      </c>
      <c r="M18" s="295"/>
      <c r="N18" s="297"/>
      <c r="O18" s="24">
        <v>736800000</v>
      </c>
      <c r="P18" s="295">
        <f>O18/$O$54</f>
        <v>2.8198057734683698E-2</v>
      </c>
      <c r="Q18" s="389">
        <f>O18/L18-1</f>
        <v>4.2444821731748794E-2</v>
      </c>
    </row>
    <row r="19" spans="1:17" ht="18.75" customHeight="1" thickBot="1" x14ac:dyDescent="0.25">
      <c r="A19" s="390"/>
      <c r="B19" s="25"/>
      <c r="C19" s="565" t="s">
        <v>13</v>
      </c>
      <c r="D19" s="566"/>
      <c r="E19" s="566"/>
      <c r="F19" s="566"/>
      <c r="G19" s="566"/>
      <c r="H19" s="26">
        <f>SUM(H16:H18)</f>
        <v>18186023232</v>
      </c>
      <c r="I19" s="26">
        <f>SUM(I16:I18)</f>
        <v>20004059232</v>
      </c>
      <c r="J19" s="298">
        <f>I19/$I$54</f>
        <v>0.99301062378354377</v>
      </c>
      <c r="K19" s="299">
        <f>I19/H19-1</f>
        <v>9.9968859426122103E-2</v>
      </c>
      <c r="L19" s="27">
        <f>SUM(L16:L18)</f>
        <v>20978859232</v>
      </c>
      <c r="M19" s="298">
        <f>L19/$L$55</f>
        <v>0.83483130449880105</v>
      </c>
      <c r="N19" s="300">
        <f>L19/I19-1</f>
        <v>4.8730109658975396E-2</v>
      </c>
      <c r="O19" s="28">
        <f>SUM(O16:O18)</f>
        <v>21608859232</v>
      </c>
      <c r="P19" s="298">
        <f>O19/$O$54</f>
        <v>0.82699220983250388</v>
      </c>
      <c r="Q19" s="391">
        <f>O19/L19-1</f>
        <v>3.0030231531323226E-2</v>
      </c>
    </row>
    <row r="20" spans="1:17" ht="14.25" x14ac:dyDescent="0.2">
      <c r="A20" s="378"/>
      <c r="B20" s="379"/>
      <c r="C20" s="380"/>
      <c r="D20" s="381"/>
      <c r="E20" s="381"/>
      <c r="F20" s="381"/>
      <c r="G20" s="381"/>
      <c r="H20" s="392"/>
      <c r="I20" s="392"/>
      <c r="J20" s="393"/>
      <c r="K20" s="394"/>
      <c r="L20" s="29"/>
      <c r="M20" s="393"/>
      <c r="N20" s="301"/>
      <c r="O20" s="30"/>
      <c r="P20" s="393"/>
      <c r="Q20" s="395"/>
    </row>
    <row r="21" spans="1:17" ht="15" thickBot="1" x14ac:dyDescent="0.25">
      <c r="A21" s="378"/>
      <c r="B21" s="379"/>
      <c r="C21" s="380" t="s">
        <v>14</v>
      </c>
      <c r="D21" s="381"/>
      <c r="E21" s="381"/>
      <c r="F21" s="381"/>
      <c r="G21" s="381"/>
      <c r="H21" s="392"/>
      <c r="I21" s="392"/>
      <c r="J21" s="396"/>
      <c r="K21" s="396"/>
      <c r="L21" s="29"/>
      <c r="M21" s="396"/>
      <c r="N21" s="302"/>
      <c r="O21" s="30"/>
      <c r="P21" s="396"/>
      <c r="Q21" s="397"/>
    </row>
    <row r="22" spans="1:17" ht="14.25" x14ac:dyDescent="0.2">
      <c r="A22" s="17" t="s">
        <v>12</v>
      </c>
      <c r="B22" s="17"/>
      <c r="C22" s="539" t="s">
        <v>15</v>
      </c>
      <c r="D22" s="540"/>
      <c r="E22" s="540"/>
      <c r="F22" s="540"/>
      <c r="G22" s="540"/>
      <c r="H22" s="31">
        <v>1436000000</v>
      </c>
      <c r="I22" s="31">
        <v>1421820000</v>
      </c>
      <c r="J22" s="303">
        <f t="shared" ref="J22:J28" si="0">I22/$I$54</f>
        <v>7.0579793267626645E-2</v>
      </c>
      <c r="K22" s="304">
        <f t="shared" ref="K22:K28" si="1">I22/H22-1</f>
        <v>-9.8746518105850001E-3</v>
      </c>
      <c r="L22" s="32">
        <v>1463130000</v>
      </c>
      <c r="M22" s="303">
        <f t="shared" ref="M22:M27" si="2">L22/$L$54</f>
        <v>5.8223696200228686E-2</v>
      </c>
      <c r="N22" s="305">
        <f t="shared" ref="N22:N28" si="3">L22/I22-1</f>
        <v>2.905431067223696E-2</v>
      </c>
      <c r="O22" s="33">
        <v>1748385000</v>
      </c>
      <c r="P22" s="303">
        <f t="shared" ref="P22:P28" si="4">O22/$O$54</f>
        <v>6.6912406585850917E-2</v>
      </c>
      <c r="Q22" s="303">
        <f t="shared" ref="Q22:Q28" si="5">O22/L22-1</f>
        <v>0.19496217014209272</v>
      </c>
    </row>
    <row r="23" spans="1:17" ht="14.25" x14ac:dyDescent="0.2">
      <c r="A23" s="34"/>
      <c r="B23" s="34" t="s">
        <v>16</v>
      </c>
      <c r="C23" s="563" t="s">
        <v>17</v>
      </c>
      <c r="D23" s="564"/>
      <c r="E23" s="564"/>
      <c r="F23" s="564"/>
      <c r="G23" s="564"/>
      <c r="H23" s="35">
        <v>135000000</v>
      </c>
      <c r="I23" s="35">
        <v>120000000</v>
      </c>
      <c r="J23" s="306">
        <f t="shared" si="0"/>
        <v>5.9568547299343076E-3</v>
      </c>
      <c r="K23" s="307">
        <f t="shared" si="1"/>
        <v>-0.11111111111111116</v>
      </c>
      <c r="L23" s="36">
        <v>120000000</v>
      </c>
      <c r="M23" s="306">
        <f t="shared" si="2"/>
        <v>4.7752718787991786E-3</v>
      </c>
      <c r="N23" s="308">
        <f t="shared" si="3"/>
        <v>0</v>
      </c>
      <c r="O23" s="37">
        <v>120000000</v>
      </c>
      <c r="P23" s="306">
        <f t="shared" si="4"/>
        <v>4.5925175463654233E-3</v>
      </c>
      <c r="Q23" s="306">
        <f t="shared" si="5"/>
        <v>0</v>
      </c>
    </row>
    <row r="24" spans="1:17" ht="14.25" x14ac:dyDescent="0.2">
      <c r="A24" s="34" t="s">
        <v>12</v>
      </c>
      <c r="B24" s="34"/>
      <c r="C24" s="563" t="s">
        <v>18</v>
      </c>
      <c r="D24" s="564"/>
      <c r="E24" s="564"/>
      <c r="F24" s="564"/>
      <c r="G24" s="564"/>
      <c r="H24" s="35">
        <v>50000000</v>
      </c>
      <c r="I24" s="35">
        <v>28553400</v>
      </c>
      <c r="J24" s="306">
        <f t="shared" si="0"/>
        <v>1.4174037987142187E-3</v>
      </c>
      <c r="K24" s="307">
        <f t="shared" si="1"/>
        <v>-0.42893199999999998</v>
      </c>
      <c r="L24" s="36">
        <v>20000000</v>
      </c>
      <c r="M24" s="306">
        <f t="shared" si="2"/>
        <v>7.9587864646652969E-4</v>
      </c>
      <c r="N24" s="308">
        <f t="shared" si="3"/>
        <v>-0.29955802111132124</v>
      </c>
      <c r="O24" s="37">
        <v>20000000</v>
      </c>
      <c r="P24" s="306">
        <f t="shared" si="4"/>
        <v>7.6541959106090393E-4</v>
      </c>
      <c r="Q24" s="306">
        <f t="shared" si="5"/>
        <v>0</v>
      </c>
    </row>
    <row r="25" spans="1:17" ht="14.25" x14ac:dyDescent="0.2">
      <c r="A25" s="34"/>
      <c r="B25" s="34" t="s">
        <v>16</v>
      </c>
      <c r="C25" s="563" t="s">
        <v>200</v>
      </c>
      <c r="D25" s="564"/>
      <c r="E25" s="564"/>
      <c r="F25" s="564"/>
      <c r="G25" s="564"/>
      <c r="H25" s="35">
        <v>2000000</v>
      </c>
      <c r="I25" s="35">
        <v>2000000</v>
      </c>
      <c r="J25" s="306">
        <f t="shared" si="0"/>
        <v>9.9280912165571793E-5</v>
      </c>
      <c r="K25" s="307">
        <f t="shared" si="1"/>
        <v>0</v>
      </c>
      <c r="L25" s="36">
        <v>2000000</v>
      </c>
      <c r="M25" s="306">
        <f t="shared" si="2"/>
        <v>7.9587864646652978E-5</v>
      </c>
      <c r="N25" s="308">
        <f t="shared" si="3"/>
        <v>0</v>
      </c>
      <c r="O25" s="37">
        <v>2000000</v>
      </c>
      <c r="P25" s="306">
        <f t="shared" si="4"/>
        <v>7.654195910609039E-5</v>
      </c>
      <c r="Q25" s="306">
        <f t="shared" si="5"/>
        <v>0</v>
      </c>
    </row>
    <row r="26" spans="1:17" ht="14.25" x14ac:dyDescent="0.2">
      <c r="A26" s="34" t="s">
        <v>12</v>
      </c>
      <c r="B26" s="34"/>
      <c r="C26" s="563" t="s">
        <v>19</v>
      </c>
      <c r="D26" s="564"/>
      <c r="E26" s="564"/>
      <c r="F26" s="564"/>
      <c r="G26" s="564"/>
      <c r="H26" s="35">
        <v>678310200</v>
      </c>
      <c r="I26" s="35">
        <v>664626600</v>
      </c>
      <c r="J26" s="306">
        <f t="shared" si="0"/>
        <v>3.299236754875131E-2</v>
      </c>
      <c r="K26" s="307">
        <f t="shared" si="1"/>
        <v>-2.0173071258548059E-2</v>
      </c>
      <c r="L26" s="36">
        <v>674784000</v>
      </c>
      <c r="M26" s="306">
        <f t="shared" si="2"/>
        <v>2.6852308828863539E-2</v>
      </c>
      <c r="N26" s="308">
        <f t="shared" si="3"/>
        <v>1.5282867101617637E-2</v>
      </c>
      <c r="O26" s="37">
        <v>764310600</v>
      </c>
      <c r="P26" s="306">
        <f t="shared" si="4"/>
        <v>2.9250915344775703E-2</v>
      </c>
      <c r="Q26" s="306">
        <f t="shared" si="5"/>
        <v>0.13267445582586435</v>
      </c>
    </row>
    <row r="27" spans="1:17" ht="15" thickBot="1" x14ac:dyDescent="0.25">
      <c r="A27" s="38"/>
      <c r="B27" s="38" t="s">
        <v>16</v>
      </c>
      <c r="C27" s="571" t="s">
        <v>201</v>
      </c>
      <c r="D27" s="572"/>
      <c r="E27" s="572"/>
      <c r="F27" s="572"/>
      <c r="G27" s="572"/>
      <c r="H27" s="39">
        <v>42000000</v>
      </c>
      <c r="I27" s="39">
        <v>30000000</v>
      </c>
      <c r="J27" s="309">
        <f t="shared" si="0"/>
        <v>1.4892136824835769E-3</v>
      </c>
      <c r="K27" s="296">
        <f t="shared" si="1"/>
        <v>-0.2857142857142857</v>
      </c>
      <c r="L27" s="40">
        <v>25000000</v>
      </c>
      <c r="M27" s="309">
        <f t="shared" si="2"/>
        <v>9.9484830808316228E-4</v>
      </c>
      <c r="N27" s="310">
        <f t="shared" si="3"/>
        <v>-0.16666666666666663</v>
      </c>
      <c r="O27" s="41">
        <v>25000000</v>
      </c>
      <c r="P27" s="309">
        <f t="shared" si="4"/>
        <v>9.5677448882612983E-4</v>
      </c>
      <c r="Q27" s="309">
        <f t="shared" si="5"/>
        <v>0</v>
      </c>
    </row>
    <row r="28" spans="1:17" ht="16.5" customHeight="1" thickBot="1" x14ac:dyDescent="0.25">
      <c r="A28" s="390"/>
      <c r="B28" s="25"/>
      <c r="C28" s="565" t="s">
        <v>20</v>
      </c>
      <c r="D28" s="566"/>
      <c r="E28" s="566"/>
      <c r="F28" s="566"/>
      <c r="G28" s="566"/>
      <c r="H28" s="26">
        <f>SUM(H22:H27)</f>
        <v>2343310200</v>
      </c>
      <c r="I28" s="26">
        <f>SUM(I22:I27)</f>
        <v>2267000000</v>
      </c>
      <c r="J28" s="298">
        <f t="shared" si="0"/>
        <v>0.11253491393967563</v>
      </c>
      <c r="K28" s="299">
        <f t="shared" si="1"/>
        <v>-3.2565129448077323E-2</v>
      </c>
      <c r="L28" s="27">
        <f>SUM(L22:L27)</f>
        <v>2304914000</v>
      </c>
      <c r="M28" s="298">
        <f>L28/$L$55</f>
        <v>9.1721591727087742E-2</v>
      </c>
      <c r="N28" s="300">
        <f t="shared" si="3"/>
        <v>1.6724305249228077E-2</v>
      </c>
      <c r="O28" s="28">
        <f>SUM(O22:O27)</f>
        <v>2679695600</v>
      </c>
      <c r="P28" s="298">
        <f t="shared" si="4"/>
        <v>0.10255457551598518</v>
      </c>
      <c r="Q28" s="391">
        <f t="shared" si="5"/>
        <v>0.16260112090950041</v>
      </c>
    </row>
    <row r="29" spans="1:17" ht="14.25" x14ac:dyDescent="0.2">
      <c r="A29" s="378"/>
      <c r="B29" s="379"/>
      <c r="C29" s="380"/>
      <c r="D29" s="381"/>
      <c r="E29" s="381"/>
      <c r="F29" s="381"/>
      <c r="G29" s="381"/>
      <c r="H29" s="392"/>
      <c r="I29" s="392"/>
      <c r="J29" s="393"/>
      <c r="K29" s="396"/>
      <c r="L29" s="29"/>
      <c r="M29" s="393"/>
      <c r="N29" s="302"/>
      <c r="O29" s="30"/>
      <c r="P29" s="393"/>
      <c r="Q29" s="397"/>
    </row>
    <row r="30" spans="1:17" ht="15" x14ac:dyDescent="0.2">
      <c r="A30" s="378"/>
      <c r="B30" s="379"/>
      <c r="C30" s="386" t="s">
        <v>21</v>
      </c>
      <c r="D30" s="381"/>
      <c r="E30" s="381"/>
      <c r="F30" s="381"/>
      <c r="G30" s="381"/>
      <c r="H30" s="392"/>
      <c r="I30" s="392"/>
      <c r="J30" s="396"/>
      <c r="K30" s="396"/>
      <c r="L30" s="29"/>
      <c r="M30" s="396"/>
      <c r="N30" s="302"/>
      <c r="O30" s="30"/>
      <c r="P30" s="396"/>
      <c r="Q30" s="397"/>
    </row>
    <row r="31" spans="1:17" ht="14.25" x14ac:dyDescent="0.2">
      <c r="A31" s="42" t="s">
        <v>12</v>
      </c>
      <c r="B31" s="42" t="s">
        <v>16</v>
      </c>
      <c r="C31" s="563" t="s">
        <v>22</v>
      </c>
      <c r="D31" s="564"/>
      <c r="E31" s="564"/>
      <c r="F31" s="564"/>
      <c r="G31" s="564"/>
      <c r="H31" s="35">
        <v>1185000000</v>
      </c>
      <c r="I31" s="35">
        <v>1235000000</v>
      </c>
      <c r="J31" s="306">
        <f>I31/$I$54</f>
        <v>6.1305963262240581E-2</v>
      </c>
      <c r="K31" s="307">
        <f>I31/H31-1</f>
        <v>4.2194092827004148E-2</v>
      </c>
      <c r="L31" s="36">
        <v>1195000000</v>
      </c>
      <c r="M31" s="306">
        <f>L31/$L$54</f>
        <v>4.7553749126375153E-2</v>
      </c>
      <c r="N31" s="311">
        <f>L31/I31-1</f>
        <v>-3.2388663967611309E-2</v>
      </c>
      <c r="O31" s="37">
        <v>1420000000</v>
      </c>
      <c r="P31" s="306">
        <f>O31/$O$54</f>
        <v>5.4344790965324179E-2</v>
      </c>
      <c r="Q31" s="398">
        <f>O31/L31-1</f>
        <v>0.18828451882845187</v>
      </c>
    </row>
    <row r="32" spans="1:17" ht="14.25" x14ac:dyDescent="0.2">
      <c r="A32" s="34" t="s">
        <v>12</v>
      </c>
      <c r="B32" s="34"/>
      <c r="C32" s="42" t="s">
        <v>23</v>
      </c>
      <c r="D32" s="43" t="s">
        <v>24</v>
      </c>
      <c r="E32" s="379"/>
      <c r="F32" s="379"/>
      <c r="G32" s="379"/>
      <c r="H32" s="44">
        <v>1035000000</v>
      </c>
      <c r="I32" s="44">
        <v>1035000000</v>
      </c>
      <c r="J32" s="306">
        <f>I32/$I$54</f>
        <v>5.13778720456834E-2</v>
      </c>
      <c r="K32" s="307">
        <f>I32/H32-1</f>
        <v>0</v>
      </c>
      <c r="L32" s="45">
        <v>1035000000</v>
      </c>
      <c r="M32" s="306">
        <f>L32/$L$54</f>
        <v>4.1186719954642917E-2</v>
      </c>
      <c r="N32" s="311">
        <f>L32/I32-1</f>
        <v>0</v>
      </c>
      <c r="O32" s="46">
        <v>1235000000</v>
      </c>
      <c r="P32" s="306">
        <f>O32/$O$54</f>
        <v>4.7264659748010814E-2</v>
      </c>
      <c r="Q32" s="398">
        <f>O32/L32-1</f>
        <v>0.19323671497584538</v>
      </c>
    </row>
    <row r="33" spans="1:17" ht="14.25" x14ac:dyDescent="0.2">
      <c r="A33" s="34"/>
      <c r="B33" s="34" t="s">
        <v>16</v>
      </c>
      <c r="C33" s="62"/>
      <c r="D33" s="48" t="s">
        <v>25</v>
      </c>
      <c r="E33" s="49"/>
      <c r="F33" s="49"/>
      <c r="G33" s="50"/>
      <c r="H33" s="51">
        <v>150000000</v>
      </c>
      <c r="I33" s="52">
        <v>150000000</v>
      </c>
      <c r="J33" s="306">
        <f>I33/$I$54</f>
        <v>7.4460684124178847E-3</v>
      </c>
      <c r="K33" s="307">
        <f>I33/H33-1</f>
        <v>0</v>
      </c>
      <c r="L33" s="53">
        <v>160000000</v>
      </c>
      <c r="M33" s="306">
        <f>L33/$L$54</f>
        <v>6.3670291717322375E-3</v>
      </c>
      <c r="N33" s="311">
        <f>L33/I33-1</f>
        <v>6.6666666666666652E-2</v>
      </c>
      <c r="O33" s="54">
        <v>185000000</v>
      </c>
      <c r="P33" s="306">
        <f>O33/$O$54</f>
        <v>7.0801312173133608E-3</v>
      </c>
      <c r="Q33" s="398">
        <f>O33/L33-1</f>
        <v>0.15625</v>
      </c>
    </row>
    <row r="34" spans="1:17" ht="11.25" customHeight="1" x14ac:dyDescent="0.2">
      <c r="A34" s="34"/>
      <c r="B34" s="34" t="s">
        <v>16</v>
      </c>
      <c r="C34" s="47"/>
      <c r="D34" s="48" t="s">
        <v>179</v>
      </c>
      <c r="E34" s="49"/>
      <c r="F34" s="49"/>
      <c r="G34" s="50"/>
      <c r="H34" s="51"/>
      <c r="I34" s="52">
        <v>50000000</v>
      </c>
      <c r="J34" s="306"/>
      <c r="K34" s="307"/>
      <c r="L34" s="53"/>
      <c r="M34" s="306"/>
      <c r="N34" s="311"/>
      <c r="O34" s="54"/>
      <c r="P34" s="306"/>
      <c r="Q34" s="398"/>
    </row>
    <row r="35" spans="1:17" ht="15.75" thickBot="1" x14ac:dyDescent="0.25">
      <c r="A35" s="390"/>
      <c r="B35" s="25"/>
      <c r="C35" s="573" t="s">
        <v>26</v>
      </c>
      <c r="D35" s="574"/>
      <c r="E35" s="574"/>
      <c r="F35" s="574"/>
      <c r="G35" s="574"/>
      <c r="H35" s="26">
        <f>SUM(H31)</f>
        <v>1185000000</v>
      </c>
      <c r="I35" s="26">
        <f>SUM(I31)</f>
        <v>1235000000</v>
      </c>
      <c r="J35" s="298">
        <f>I35/$I$54</f>
        <v>6.1305963262240581E-2</v>
      </c>
      <c r="K35" s="299">
        <f>I35/H35-1</f>
        <v>4.2194092827004148E-2</v>
      </c>
      <c r="L35" s="27">
        <f>SUM(L31)</f>
        <v>1195000000</v>
      </c>
      <c r="M35" s="298">
        <f>L35/$L$55</f>
        <v>4.7553749126375153E-2</v>
      </c>
      <c r="N35" s="300">
        <f>L35/I35-1</f>
        <v>-3.2388663967611309E-2</v>
      </c>
      <c r="O35" s="28">
        <f>SUM(O31)</f>
        <v>1420000000</v>
      </c>
      <c r="P35" s="298">
        <f>O35/$O$54</f>
        <v>5.4344790965324179E-2</v>
      </c>
      <c r="Q35" s="391">
        <f>O35/L35-1</f>
        <v>0.18828451882845187</v>
      </c>
    </row>
    <row r="36" spans="1:17" ht="14.25" x14ac:dyDescent="0.2">
      <c r="A36" s="378"/>
      <c r="B36" s="379"/>
      <c r="C36" s="380"/>
      <c r="D36" s="381"/>
      <c r="E36" s="381"/>
      <c r="F36" s="381"/>
      <c r="G36" s="381"/>
      <c r="H36" s="392"/>
      <c r="I36" s="392"/>
      <c r="J36" s="393"/>
      <c r="K36" s="396"/>
      <c r="L36" s="29"/>
      <c r="M36" s="393"/>
      <c r="N36" s="302"/>
      <c r="O36" s="30"/>
      <c r="P36" s="393"/>
      <c r="Q36" s="397"/>
    </row>
    <row r="37" spans="1:17" ht="15.75" thickBot="1" x14ac:dyDescent="0.25">
      <c r="A37" s="43"/>
      <c r="B37" s="55"/>
      <c r="C37" s="386" t="s">
        <v>27</v>
      </c>
      <c r="D37" s="381"/>
      <c r="E37" s="381"/>
      <c r="F37" s="381"/>
      <c r="G37" s="381"/>
      <c r="H37" s="392"/>
      <c r="I37" s="392"/>
      <c r="J37" s="396"/>
      <c r="K37" s="396"/>
      <c r="L37" s="29"/>
      <c r="M37" s="396"/>
      <c r="N37" s="302"/>
      <c r="O37" s="30"/>
      <c r="P37" s="396"/>
      <c r="Q37" s="397"/>
    </row>
    <row r="38" spans="1:17" ht="15" thickBot="1" x14ac:dyDescent="0.25">
      <c r="A38" s="399" t="s">
        <v>12</v>
      </c>
      <c r="B38" s="56"/>
      <c r="C38" s="57" t="s">
        <v>28</v>
      </c>
      <c r="D38" s="58"/>
      <c r="E38" s="58"/>
      <c r="F38" s="58"/>
      <c r="G38" s="58"/>
      <c r="H38" s="59">
        <f>SUM(H39:H40)</f>
        <v>260000000</v>
      </c>
      <c r="I38" s="59">
        <f>SUM(I39:I40)</f>
        <v>260000000</v>
      </c>
      <c r="J38" s="312">
        <f>I38/$I$54</f>
        <v>1.2906518581524333E-2</v>
      </c>
      <c r="K38" s="313">
        <f>I38/H38-1</f>
        <v>0</v>
      </c>
      <c r="L38" s="60">
        <f>SUM(L39:L40)</f>
        <v>260000000</v>
      </c>
      <c r="M38" s="312">
        <f>L38/$L$54</f>
        <v>1.0346422404064887E-2</v>
      </c>
      <c r="N38" s="314">
        <f>L38/I38-1</f>
        <v>0</v>
      </c>
      <c r="O38" s="61">
        <f>SUM(O39:O40)</f>
        <v>40000000</v>
      </c>
      <c r="P38" s="312">
        <f>O38/$L$54</f>
        <v>1.5917572929330594E-3</v>
      </c>
      <c r="Q38" s="400">
        <f>O38/L38-1</f>
        <v>-0.84615384615384615</v>
      </c>
    </row>
    <row r="39" spans="1:17" ht="14.25" x14ac:dyDescent="0.2">
      <c r="A39" s="401" t="s">
        <v>12</v>
      </c>
      <c r="B39" s="315"/>
      <c r="C39" s="62"/>
      <c r="D39" s="48" t="s">
        <v>29</v>
      </c>
      <c r="E39" s="49"/>
      <c r="F39" s="49"/>
      <c r="G39" s="50"/>
      <c r="H39" s="63">
        <v>10000000</v>
      </c>
      <c r="I39" s="35">
        <v>10000000</v>
      </c>
      <c r="J39" s="306">
        <f>I39/$I$54</f>
        <v>4.9640456082785897E-4</v>
      </c>
      <c r="K39" s="307">
        <f t="shared" ref="K39:K53" si="6">I39/H39-1</f>
        <v>0</v>
      </c>
      <c r="L39" s="36">
        <v>10000000</v>
      </c>
      <c r="M39" s="306">
        <f>L39/$L$54</f>
        <v>3.9793932323326485E-4</v>
      </c>
      <c r="N39" s="311">
        <f>L39/I39-1</f>
        <v>0</v>
      </c>
      <c r="O39" s="37">
        <v>10000000</v>
      </c>
      <c r="P39" s="306">
        <f>O39/$O$54</f>
        <v>3.8270979553045196E-4</v>
      </c>
      <c r="Q39" s="398">
        <f>O39/L39-1</f>
        <v>0</v>
      </c>
    </row>
    <row r="40" spans="1:17" ht="15" thickBot="1" x14ac:dyDescent="0.25">
      <c r="A40" s="402" t="s">
        <v>12</v>
      </c>
      <c r="B40" s="315"/>
      <c r="C40" s="62"/>
      <c r="D40" s="315" t="s">
        <v>30</v>
      </c>
      <c r="E40" s="316"/>
      <c r="F40" s="316"/>
      <c r="G40" s="317"/>
      <c r="H40" s="63">
        <v>250000000</v>
      </c>
      <c r="I40" s="35">
        <v>250000000</v>
      </c>
      <c r="J40" s="306">
        <f>I40/$I$54</f>
        <v>1.2410114020696474E-2</v>
      </c>
      <c r="K40" s="307">
        <f t="shared" si="6"/>
        <v>0</v>
      </c>
      <c r="L40" s="36">
        <v>250000000</v>
      </c>
      <c r="M40" s="306">
        <f>L40/$L$54</f>
        <v>9.9484830808316219E-3</v>
      </c>
      <c r="N40" s="311">
        <f>L40/I40-1</f>
        <v>0</v>
      </c>
      <c r="O40" s="37">
        <v>30000000</v>
      </c>
      <c r="P40" s="306">
        <f>O40/$O$54</f>
        <v>1.1481293865913558E-3</v>
      </c>
      <c r="Q40" s="398">
        <f>O40/L40-1</f>
        <v>-0.88</v>
      </c>
    </row>
    <row r="41" spans="1:17" ht="15" thickBot="1" x14ac:dyDescent="0.25">
      <c r="A41" s="56"/>
      <c r="B41" s="64"/>
      <c r="C41" s="57" t="s">
        <v>31</v>
      </c>
      <c r="D41" s="58"/>
      <c r="E41" s="58"/>
      <c r="F41" s="58"/>
      <c r="G41" s="58"/>
      <c r="H41" s="318">
        <f>SUM(H42:H52)</f>
        <v>855125800</v>
      </c>
      <c r="I41" s="318">
        <f>SUM(I42:I52)</f>
        <v>480400000</v>
      </c>
      <c r="J41" s="312">
        <f>I41/$I$54</f>
        <v>2.3847275102170343E-2</v>
      </c>
      <c r="K41" s="313">
        <f t="shared" si="6"/>
        <v>-0.43821131346990116</v>
      </c>
      <c r="L41" s="65">
        <f>SUM(L42:L52)</f>
        <v>390686000</v>
      </c>
      <c r="M41" s="312">
        <f>L41/$L$54</f>
        <v>1.5546932243671131E-2</v>
      </c>
      <c r="N41" s="314">
        <f>L41/I41-1</f>
        <v>-0.18674854288093257</v>
      </c>
      <c r="O41" s="66">
        <f>SUM(O42:O50)</f>
        <v>242904400</v>
      </c>
      <c r="P41" s="312">
        <f>O41/$O$54</f>
        <v>9.2961893257447106E-3</v>
      </c>
      <c r="Q41" s="400">
        <f>O41/L41-1</f>
        <v>-0.378261826633153</v>
      </c>
    </row>
    <row r="42" spans="1:17" ht="14.25" x14ac:dyDescent="0.2">
      <c r="A42" s="47" t="s">
        <v>12</v>
      </c>
      <c r="B42" s="43" t="s">
        <v>16</v>
      </c>
      <c r="C42" s="62" t="s">
        <v>32</v>
      </c>
      <c r="D42" s="319" t="s">
        <v>33</v>
      </c>
      <c r="E42" s="319"/>
      <c r="F42" s="319"/>
      <c r="G42" s="319"/>
      <c r="H42" s="320"/>
      <c r="I42" s="320"/>
      <c r="J42" s="321"/>
      <c r="K42" s="322"/>
      <c r="L42" s="67"/>
      <c r="M42" s="321"/>
      <c r="N42" s="323"/>
      <c r="O42" s="68"/>
      <c r="P42" s="321"/>
      <c r="Q42" s="403"/>
    </row>
    <row r="43" spans="1:17" ht="14.25" x14ac:dyDescent="0.2">
      <c r="A43" s="34" t="s">
        <v>12</v>
      </c>
      <c r="B43" s="43"/>
      <c r="C43" s="62"/>
      <c r="D43" s="42" t="s">
        <v>23</v>
      </c>
      <c r="E43" s="316" t="s">
        <v>34</v>
      </c>
      <c r="F43" s="319"/>
      <c r="G43" s="319"/>
      <c r="H43" s="324">
        <v>80000000</v>
      </c>
      <c r="I43" s="324">
        <v>86690000</v>
      </c>
      <c r="J43" s="325">
        <f>I43/$I$54</f>
        <v>4.3033311378167091E-3</v>
      </c>
      <c r="K43" s="326">
        <f t="shared" si="6"/>
        <v>8.362500000000006E-2</v>
      </c>
      <c r="L43" s="36">
        <v>86690000</v>
      </c>
      <c r="M43" s="325">
        <f>L43/$L$54</f>
        <v>3.4497359931091732E-3</v>
      </c>
      <c r="N43" s="311">
        <f>L43/I43-1</f>
        <v>0</v>
      </c>
      <c r="O43" s="37">
        <v>86690000</v>
      </c>
      <c r="P43" s="325">
        <f>O43/$O$54</f>
        <v>3.317711217453488E-3</v>
      </c>
      <c r="Q43" s="398">
        <f>O43/L43-1</f>
        <v>0</v>
      </c>
    </row>
    <row r="44" spans="1:17" ht="14.25" x14ac:dyDescent="0.2">
      <c r="A44" s="47" t="s">
        <v>12</v>
      </c>
      <c r="B44" s="43"/>
      <c r="C44" s="62"/>
      <c r="D44" s="62"/>
      <c r="E44" s="316" t="s">
        <v>35</v>
      </c>
      <c r="F44" s="319"/>
      <c r="G44" s="319"/>
      <c r="H44" s="324">
        <v>22000000</v>
      </c>
      <c r="I44" s="324">
        <v>22000000</v>
      </c>
      <c r="J44" s="325">
        <f>I44/$I$54</f>
        <v>1.0920900338212897E-3</v>
      </c>
      <c r="K44" s="326">
        <f t="shared" si="6"/>
        <v>0</v>
      </c>
      <c r="L44" s="36">
        <v>22000000</v>
      </c>
      <c r="M44" s="325">
        <f>L44/$L$54</f>
        <v>8.7546651111318268E-4</v>
      </c>
      <c r="N44" s="311">
        <f>L44/I44-1</f>
        <v>0</v>
      </c>
      <c r="O44" s="37">
        <v>22000000</v>
      </c>
      <c r="P44" s="325">
        <f>O44/$O$54</f>
        <v>8.4196155016699433E-4</v>
      </c>
      <c r="Q44" s="398">
        <f>O44/L44-1</f>
        <v>0</v>
      </c>
    </row>
    <row r="45" spans="1:17" ht="14.25" x14ac:dyDescent="0.2">
      <c r="A45" s="47" t="s">
        <v>12</v>
      </c>
      <c r="B45" s="43"/>
      <c r="C45" s="62"/>
      <c r="D45" s="62"/>
      <c r="E45" s="319" t="s">
        <v>36</v>
      </c>
      <c r="F45" s="319"/>
      <c r="G45" s="319"/>
      <c r="H45" s="320">
        <v>8000000</v>
      </c>
      <c r="I45" s="320">
        <v>8000000</v>
      </c>
      <c r="J45" s="321"/>
      <c r="K45" s="326"/>
      <c r="L45" s="69"/>
      <c r="M45" s="321"/>
      <c r="N45" s="311"/>
      <c r="O45" s="70"/>
      <c r="P45" s="321"/>
      <c r="Q45" s="398"/>
    </row>
    <row r="46" spans="1:17" ht="14.25" x14ac:dyDescent="0.2">
      <c r="A46" s="47"/>
      <c r="B46" s="43"/>
      <c r="C46" s="62"/>
      <c r="D46" s="62"/>
      <c r="E46" s="319" t="s">
        <v>37</v>
      </c>
      <c r="F46" s="319"/>
      <c r="G46" s="319"/>
      <c r="H46" s="320"/>
      <c r="I46" s="320"/>
      <c r="J46" s="321"/>
      <c r="K46" s="326"/>
      <c r="L46" s="69"/>
      <c r="M46" s="321"/>
      <c r="N46" s="311"/>
      <c r="O46" s="70"/>
      <c r="P46" s="321"/>
      <c r="Q46" s="398"/>
    </row>
    <row r="47" spans="1:17" ht="29.25" customHeight="1" x14ac:dyDescent="0.2">
      <c r="A47" s="47" t="s">
        <v>12</v>
      </c>
      <c r="B47" s="43"/>
      <c r="C47" s="62"/>
      <c r="D47" s="62"/>
      <c r="E47" s="319" t="s">
        <v>202</v>
      </c>
      <c r="F47" s="319"/>
      <c r="G47" s="319"/>
      <c r="H47" s="320">
        <v>165000000</v>
      </c>
      <c r="I47" s="320">
        <v>85000000</v>
      </c>
      <c r="J47" s="321">
        <f>I47/$I$54</f>
        <v>4.2194387670368011E-3</v>
      </c>
      <c r="K47" s="326">
        <f t="shared" si="6"/>
        <v>-0.48484848484848486</v>
      </c>
      <c r="L47" s="69">
        <v>30000000</v>
      </c>
      <c r="M47" s="321">
        <f>L47/$L$54</f>
        <v>1.1938179696997946E-3</v>
      </c>
      <c r="N47" s="311">
        <f>L47/I47-1</f>
        <v>-0.64705882352941169</v>
      </c>
      <c r="O47" s="70"/>
      <c r="P47" s="321"/>
      <c r="Q47" s="398"/>
    </row>
    <row r="48" spans="1:17" ht="14.25" x14ac:dyDescent="0.2">
      <c r="A48" s="47"/>
      <c r="B48" s="43" t="s">
        <v>16</v>
      </c>
      <c r="C48" s="62"/>
      <c r="D48" s="62"/>
      <c r="E48" s="316" t="s">
        <v>203</v>
      </c>
      <c r="F48" s="319"/>
      <c r="G48" s="319"/>
      <c r="H48" s="324">
        <v>8000000</v>
      </c>
      <c r="I48" s="324">
        <v>8000000</v>
      </c>
      <c r="J48" s="325">
        <f>I48/$I$54</f>
        <v>3.9712364866228717E-4</v>
      </c>
      <c r="K48" s="326">
        <f t="shared" si="6"/>
        <v>0</v>
      </c>
      <c r="L48" s="36">
        <v>8000000</v>
      </c>
      <c r="M48" s="325">
        <f>L48/$L$54</f>
        <v>3.1835145858661191E-4</v>
      </c>
      <c r="N48" s="311">
        <f>L48/I48-1</f>
        <v>0</v>
      </c>
      <c r="O48" s="37">
        <v>11000000</v>
      </c>
      <c r="P48" s="325">
        <f>O48/$O$54</f>
        <v>4.2098077508349717E-4</v>
      </c>
      <c r="Q48" s="398">
        <f>O48/L48-1</f>
        <v>0.375</v>
      </c>
    </row>
    <row r="49" spans="1:17" ht="14.25" x14ac:dyDescent="0.2">
      <c r="A49" s="47"/>
      <c r="B49" s="43" t="s">
        <v>16</v>
      </c>
      <c r="C49" s="62"/>
      <c r="D49" s="62"/>
      <c r="E49" s="316" t="s">
        <v>204</v>
      </c>
      <c r="F49" s="316"/>
      <c r="G49" s="316"/>
      <c r="H49" s="324">
        <v>23000000</v>
      </c>
      <c r="I49" s="324">
        <v>24000000</v>
      </c>
      <c r="J49" s="325">
        <f>I49/$I$54</f>
        <v>1.1913709459868615E-3</v>
      </c>
      <c r="K49" s="326">
        <f t="shared" si="6"/>
        <v>4.3478260869565188E-2</v>
      </c>
      <c r="L49" s="36">
        <v>24000000</v>
      </c>
      <c r="M49" s="325">
        <f>L49/$L$54</f>
        <v>9.5505437575983568E-4</v>
      </c>
      <c r="N49" s="311">
        <f>L49/I49-1</f>
        <v>0</v>
      </c>
      <c r="O49" s="37">
        <v>24000000</v>
      </c>
      <c r="P49" s="325">
        <f>O49/$O$54</f>
        <v>9.1850350927308463E-4</v>
      </c>
      <c r="Q49" s="398">
        <f>O49/L49-1</f>
        <v>0</v>
      </c>
    </row>
    <row r="50" spans="1:17" ht="14.25" x14ac:dyDescent="0.2">
      <c r="A50" s="47" t="s">
        <v>12</v>
      </c>
      <c r="B50" s="43" t="s">
        <v>16</v>
      </c>
      <c r="C50" s="62"/>
      <c r="D50" s="62"/>
      <c r="E50" s="327" t="s">
        <v>38</v>
      </c>
      <c r="F50" s="327"/>
      <c r="G50" s="327"/>
      <c r="H50" s="320">
        <v>537600519.35603809</v>
      </c>
      <c r="I50" s="320">
        <v>216710000</v>
      </c>
      <c r="J50" s="321">
        <f>I50/$I$54</f>
        <v>1.0757583237700531E-2</v>
      </c>
      <c r="K50" s="322">
        <f t="shared" si="6"/>
        <v>-0.59689399061670378</v>
      </c>
      <c r="L50" s="69">
        <v>81996000</v>
      </c>
      <c r="M50" s="325">
        <f>L50/$L$54</f>
        <v>3.2629432747834784E-3</v>
      </c>
      <c r="N50" s="311">
        <f>L50/I50-1</f>
        <v>-0.62163259655761149</v>
      </c>
      <c r="O50" s="70">
        <v>99214400</v>
      </c>
      <c r="P50" s="325">
        <f>O50/$O$54</f>
        <v>3.7970322737676471E-3</v>
      </c>
      <c r="Q50" s="398">
        <f>O50/L50-1</f>
        <v>0.20999073125518319</v>
      </c>
    </row>
    <row r="51" spans="1:17" ht="14.25" x14ac:dyDescent="0.2">
      <c r="A51" s="47" t="s">
        <v>12</v>
      </c>
      <c r="B51" s="43"/>
      <c r="C51" s="575" t="s">
        <v>205</v>
      </c>
      <c r="D51" s="576"/>
      <c r="E51" s="576"/>
      <c r="F51" s="576"/>
      <c r="G51" s="577"/>
      <c r="H51" s="320"/>
      <c r="I51" s="320"/>
      <c r="J51" s="321"/>
      <c r="K51" s="326"/>
      <c r="L51" s="69">
        <v>100000000</v>
      </c>
      <c r="M51" s="321">
        <f t="shared" ref="M51:M52" si="7">L51/$L$54</f>
        <v>3.9793932323326491E-3</v>
      </c>
      <c r="N51" s="311"/>
      <c r="O51" s="70">
        <v>100000000</v>
      </c>
      <c r="P51" s="321">
        <f t="shared" ref="P51:P52" si="8">O51/$O$54</f>
        <v>3.8270979553045193E-3</v>
      </c>
      <c r="Q51" s="398">
        <f t="shared" ref="Q51:Q52" si="9">O51/L51-1</f>
        <v>0</v>
      </c>
    </row>
    <row r="52" spans="1:17" ht="15" thickBot="1" x14ac:dyDescent="0.25">
      <c r="A52" s="47" t="s">
        <v>12</v>
      </c>
      <c r="B52" s="43"/>
      <c r="C52" s="578" t="s">
        <v>206</v>
      </c>
      <c r="D52" s="579"/>
      <c r="E52" s="579"/>
      <c r="F52" s="579"/>
      <c r="G52" s="580"/>
      <c r="H52" s="320">
        <v>11525280.643961906</v>
      </c>
      <c r="I52" s="320">
        <v>30000000</v>
      </c>
      <c r="J52" s="321"/>
      <c r="K52" s="322"/>
      <c r="L52" s="69">
        <v>38000000</v>
      </c>
      <c r="M52" s="325">
        <f t="shared" si="7"/>
        <v>1.5121694282864066E-3</v>
      </c>
      <c r="N52" s="311">
        <f t="shared" ref="N52" si="10">L52/I52-1</f>
        <v>0.26666666666666661</v>
      </c>
      <c r="O52" s="70">
        <v>38000000</v>
      </c>
      <c r="P52" s="325">
        <f t="shared" si="8"/>
        <v>1.4542972230157174E-3</v>
      </c>
      <c r="Q52" s="398">
        <f t="shared" si="9"/>
        <v>0</v>
      </c>
    </row>
    <row r="53" spans="1:17" ht="15.75" thickBot="1" x14ac:dyDescent="0.25">
      <c r="A53" s="404"/>
      <c r="B53" s="71"/>
      <c r="C53" s="72" t="s">
        <v>39</v>
      </c>
      <c r="D53" s="73"/>
      <c r="E53" s="73"/>
      <c r="F53" s="73"/>
      <c r="G53" s="73"/>
      <c r="H53" s="74">
        <f>+H38+H41</f>
        <v>1115125800</v>
      </c>
      <c r="I53" s="74">
        <f>+I38+I41</f>
        <v>740400000</v>
      </c>
      <c r="J53" s="75">
        <f>I53/$I$54</f>
        <v>3.6753793683694677E-2</v>
      </c>
      <c r="K53" s="76">
        <f t="shared" si="6"/>
        <v>-0.33603903703062021</v>
      </c>
      <c r="L53" s="77">
        <f>+L38+L41</f>
        <v>650686000</v>
      </c>
      <c r="M53" s="75">
        <f>L53/$L$55</f>
        <v>2.5893354647736018E-2</v>
      </c>
      <c r="N53" s="78">
        <f>L53/I53-1</f>
        <v>-0.12116963803349545</v>
      </c>
      <c r="O53" s="79">
        <f>+O38+O41+O51+O52</f>
        <v>420904400</v>
      </c>
      <c r="P53" s="75">
        <f>O53/$O$54</f>
        <v>1.6108423686186757E-2</v>
      </c>
      <c r="Q53" s="405">
        <f>O53/L53-1</f>
        <v>-0.35313745800585838</v>
      </c>
    </row>
    <row r="54" spans="1:17" ht="15" thickBot="1" x14ac:dyDescent="0.25">
      <c r="A54" s="406"/>
      <c r="B54" s="407"/>
      <c r="C54" s="408"/>
      <c r="D54" s="408"/>
      <c r="E54" s="408"/>
      <c r="F54" s="408"/>
      <c r="G54" s="408"/>
      <c r="H54" s="409">
        <v>19907272</v>
      </c>
      <c r="I54" s="409">
        <v>20144859232</v>
      </c>
      <c r="J54" s="410">
        <f>I54/$I$54</f>
        <v>1</v>
      </c>
      <c r="K54" s="411"/>
      <c r="L54" s="328">
        <f>L55</f>
        <v>25129459232</v>
      </c>
      <c r="M54" s="410"/>
      <c r="N54" s="329"/>
      <c r="O54" s="330">
        <f>O55</f>
        <v>26129459232</v>
      </c>
      <c r="P54" s="410"/>
      <c r="Q54" s="412"/>
    </row>
    <row r="55" spans="1:17" ht="25.5" customHeight="1" thickBot="1" x14ac:dyDescent="0.25">
      <c r="A55" s="249"/>
      <c r="B55" s="249"/>
      <c r="C55" s="250" t="s">
        <v>207</v>
      </c>
      <c r="D55" s="251"/>
      <c r="E55" s="251"/>
      <c r="F55" s="251"/>
      <c r="G55" s="252"/>
      <c r="H55" s="100">
        <f>+H19+H28+H35+H53</f>
        <v>22829459232</v>
      </c>
      <c r="I55" s="100">
        <f>+I19+I28+I35+I53</f>
        <v>24246459232</v>
      </c>
      <c r="J55" s="75">
        <f>I55/$I$54</f>
        <v>1.2036052946691547</v>
      </c>
      <c r="K55" s="76">
        <f>I55/H55-1</f>
        <v>6.2068925312685153E-2</v>
      </c>
      <c r="L55" s="253">
        <f>+L19+L28+L35+L53</f>
        <v>25129459232</v>
      </c>
      <c r="M55" s="75">
        <f>L55/$L$55</f>
        <v>1</v>
      </c>
      <c r="N55" s="78">
        <f>L55/I55-1</f>
        <v>3.6417688519016167E-2</v>
      </c>
      <c r="O55" s="254">
        <f>+O19+O28+O35+O53</f>
        <v>26129459232</v>
      </c>
      <c r="P55" s="75">
        <f>P19+P28+P35+P53</f>
        <v>1</v>
      </c>
      <c r="Q55" s="405">
        <f>O55/L55-1</f>
        <v>3.9793932323326509E-2</v>
      </c>
    </row>
    <row r="56" spans="1:17" ht="15.75" thickBot="1" x14ac:dyDescent="0.3">
      <c r="A56" s="413"/>
      <c r="B56" s="414"/>
      <c r="C56" s="414"/>
      <c r="D56" s="414"/>
      <c r="E56" s="414"/>
      <c r="F56" s="414"/>
      <c r="G56" s="414"/>
      <c r="H56" s="414"/>
      <c r="I56" s="414"/>
      <c r="J56" s="414"/>
      <c r="K56" s="414"/>
      <c r="L56" s="414"/>
      <c r="M56" s="414"/>
      <c r="N56" s="414"/>
      <c r="O56" s="414"/>
      <c r="P56" s="414"/>
      <c r="Q56" s="415"/>
    </row>
    <row r="57" spans="1:17" ht="15.75" x14ac:dyDescent="0.2">
      <c r="A57" s="255"/>
      <c r="B57" s="255"/>
      <c r="C57" s="256" t="s">
        <v>208</v>
      </c>
      <c r="D57" s="257"/>
      <c r="E57" s="257"/>
      <c r="F57" s="257"/>
      <c r="G57" s="257"/>
      <c r="H57" s="31"/>
      <c r="I57" s="31"/>
      <c r="J57" s="80"/>
      <c r="K57" s="258"/>
      <c r="L57" s="259">
        <v>2245994748</v>
      </c>
      <c r="M57" s="80"/>
      <c r="N57" s="260"/>
      <c r="O57" s="261">
        <v>2245994748</v>
      </c>
      <c r="P57" s="80"/>
      <c r="Q57" s="416"/>
    </row>
    <row r="58" spans="1:17" ht="15.75" x14ac:dyDescent="0.2">
      <c r="A58" s="81"/>
      <c r="B58" s="81"/>
      <c r="C58" s="82" t="s">
        <v>239</v>
      </c>
      <c r="D58" s="83"/>
      <c r="E58" s="83"/>
      <c r="F58" s="83"/>
      <c r="G58" s="83"/>
      <c r="H58" s="35"/>
      <c r="I58" s="35"/>
      <c r="J58" s="84"/>
      <c r="K58" s="85"/>
      <c r="L58" s="87">
        <v>36223000</v>
      </c>
      <c r="M58" s="84"/>
      <c r="N58" s="86"/>
      <c r="O58" s="88">
        <v>36223000</v>
      </c>
      <c r="P58" s="84"/>
      <c r="Q58" s="417"/>
    </row>
    <row r="59" spans="1:17" ht="16.5" thickBot="1" x14ac:dyDescent="0.25">
      <c r="A59" s="89"/>
      <c r="B59" s="89"/>
      <c r="C59" s="90" t="s">
        <v>209</v>
      </c>
      <c r="D59" s="91"/>
      <c r="E59" s="91"/>
      <c r="F59" s="91"/>
      <c r="G59" s="91"/>
      <c r="H59" s="92"/>
      <c r="I59" s="92"/>
      <c r="J59" s="93"/>
      <c r="K59" s="94"/>
      <c r="L59" s="95">
        <v>25129459232</v>
      </c>
      <c r="M59" s="93"/>
      <c r="N59" s="96"/>
      <c r="O59" s="97">
        <v>26129459232</v>
      </c>
      <c r="P59" s="93"/>
      <c r="Q59" s="418"/>
    </row>
    <row r="60" spans="1:17" ht="16.5" thickBot="1" x14ac:dyDescent="0.25">
      <c r="A60" s="98"/>
      <c r="B60" s="99"/>
      <c r="C60" s="581" t="s">
        <v>40</v>
      </c>
      <c r="D60" s="582"/>
      <c r="E60" s="582"/>
      <c r="F60" s="582"/>
      <c r="G60" s="582"/>
      <c r="H60" s="100"/>
      <c r="I60" s="100"/>
      <c r="J60" s="75"/>
      <c r="K60" s="76"/>
      <c r="L60" s="331">
        <f>SUM(L57:L59)</f>
        <v>27411676980</v>
      </c>
      <c r="M60" s="75"/>
      <c r="N60" s="78"/>
      <c r="O60" s="262">
        <f>SUM(O57:O59)</f>
        <v>28411676980</v>
      </c>
      <c r="P60" s="75"/>
      <c r="Q60" s="78"/>
    </row>
    <row r="61" spans="1:17" ht="15" x14ac:dyDescent="0.2">
      <c r="A61" s="332"/>
      <c r="B61" s="332"/>
      <c r="C61" s="332"/>
      <c r="D61" s="332"/>
      <c r="E61" s="332"/>
      <c r="F61" s="332"/>
      <c r="G61" s="332"/>
      <c r="H61" s="333"/>
      <c r="I61" s="334"/>
      <c r="J61" s="335"/>
      <c r="K61" s="336"/>
      <c r="L61" s="336"/>
      <c r="M61" s="335"/>
      <c r="N61" s="336"/>
      <c r="O61" s="336"/>
      <c r="P61" s="337"/>
      <c r="Q61" s="337"/>
    </row>
    <row r="62" spans="1:17" ht="15.75" x14ac:dyDescent="0.2">
      <c r="A62" s="332"/>
      <c r="B62" s="332"/>
      <c r="C62" s="210" t="s">
        <v>240</v>
      </c>
      <c r="D62" s="332"/>
      <c r="E62" s="332"/>
      <c r="F62" s="332"/>
      <c r="G62" s="332"/>
      <c r="H62" s="333"/>
      <c r="I62" s="334"/>
      <c r="J62" s="335"/>
      <c r="K62" s="336"/>
      <c r="L62" s="336"/>
      <c r="M62" s="335"/>
      <c r="N62" s="336"/>
      <c r="O62" s="336"/>
      <c r="P62" s="337"/>
      <c r="Q62" s="337"/>
    </row>
    <row r="63" spans="1:17" ht="15" x14ac:dyDescent="0.2">
      <c r="A63" s="332"/>
      <c r="B63" s="332"/>
      <c r="C63" s="569" t="s">
        <v>180</v>
      </c>
      <c r="D63" s="569"/>
      <c r="E63" s="569"/>
      <c r="F63" s="569"/>
      <c r="G63" s="569"/>
      <c r="H63" s="338"/>
      <c r="I63" s="339"/>
      <c r="J63" s="340"/>
      <c r="K63" s="341"/>
      <c r="L63" s="341">
        <v>24744686232</v>
      </c>
      <c r="M63" s="340"/>
      <c r="N63" s="341"/>
      <c r="O63" s="341">
        <f>SUM(O19,O22,O24,O26,O32,O39,O40,O43,O44,O51,O52,O58)</f>
        <v>25699467832</v>
      </c>
      <c r="P63" s="337"/>
      <c r="Q63" s="342"/>
    </row>
    <row r="64" spans="1:17" ht="15" x14ac:dyDescent="0.2">
      <c r="A64" s="332"/>
      <c r="B64" s="332"/>
      <c r="C64" s="569" t="s">
        <v>181</v>
      </c>
      <c r="D64" s="569"/>
      <c r="E64" s="569"/>
      <c r="F64" s="569"/>
      <c r="G64" s="569"/>
      <c r="H64" s="338"/>
      <c r="I64" s="339"/>
      <c r="J64" s="340"/>
      <c r="K64" s="341"/>
      <c r="L64" s="341">
        <v>2584994748</v>
      </c>
      <c r="M64" s="340"/>
      <c r="N64" s="341"/>
      <c r="O64" s="341">
        <f>SUM(O23,O25,O27,O33,O48,O49,O57)</f>
        <v>2612994748</v>
      </c>
      <c r="P64" s="337"/>
      <c r="Q64" s="337"/>
    </row>
    <row r="65" spans="1:17" ht="15" x14ac:dyDescent="0.2">
      <c r="A65" s="332"/>
      <c r="B65" s="332"/>
      <c r="C65" s="569" t="s">
        <v>210</v>
      </c>
      <c r="D65" s="569"/>
      <c r="E65" s="569"/>
      <c r="F65" s="569"/>
      <c r="G65" s="569"/>
      <c r="H65" s="338"/>
      <c r="I65" s="339"/>
      <c r="J65" s="340"/>
      <c r="K65" s="341"/>
      <c r="L65" s="341">
        <v>81996000</v>
      </c>
      <c r="M65" s="340"/>
      <c r="N65" s="341"/>
      <c r="O65" s="341">
        <f>SUM(O50)</f>
        <v>99214400</v>
      </c>
      <c r="P65" s="337"/>
      <c r="Q65" s="337"/>
    </row>
    <row r="66" spans="1:17" ht="33" customHeight="1" x14ac:dyDescent="0.2">
      <c r="A66" s="332"/>
      <c r="B66" s="332"/>
      <c r="C66" s="343"/>
      <c r="D66" s="343"/>
      <c r="E66" s="343"/>
      <c r="F66" s="343"/>
      <c r="G66" s="343"/>
      <c r="H66" s="333"/>
      <c r="I66" s="334"/>
      <c r="J66" s="335"/>
      <c r="K66" s="336"/>
      <c r="L66" s="336"/>
      <c r="M66" s="335"/>
      <c r="N66" s="336"/>
      <c r="O66" s="336"/>
      <c r="P66" s="337"/>
      <c r="Q66" s="337"/>
    </row>
    <row r="67" spans="1:17" ht="16.5" x14ac:dyDescent="0.2">
      <c r="A67" s="344" t="s">
        <v>211</v>
      </c>
      <c r="B67" s="570" t="s">
        <v>41</v>
      </c>
      <c r="C67" s="570"/>
      <c r="D67" s="570"/>
      <c r="E67" s="570"/>
      <c r="F67" s="570"/>
      <c r="G67" s="570"/>
      <c r="H67" s="570"/>
      <c r="I67" s="570"/>
      <c r="J67" s="570"/>
      <c r="K67" s="570"/>
      <c r="L67" s="570"/>
      <c r="M67" s="570"/>
      <c r="N67" s="570"/>
      <c r="O67" s="570"/>
      <c r="P67" s="570"/>
      <c r="Q67" s="570"/>
    </row>
    <row r="68" spans="1:17" ht="16.5" x14ac:dyDescent="0.2">
      <c r="A68" s="344" t="s">
        <v>212</v>
      </c>
      <c r="B68" s="570" t="s">
        <v>241</v>
      </c>
      <c r="C68" s="570"/>
      <c r="D68" s="570"/>
      <c r="E68" s="570"/>
      <c r="F68" s="570"/>
      <c r="G68" s="570"/>
      <c r="H68" s="570"/>
      <c r="I68" s="570"/>
      <c r="J68" s="570"/>
      <c r="K68" s="570"/>
      <c r="L68" s="570"/>
      <c r="M68" s="570"/>
      <c r="N68" s="570"/>
      <c r="O68" s="570"/>
      <c r="P68" s="570"/>
      <c r="Q68" s="570"/>
    </row>
    <row r="69" spans="1:17" ht="16.5" x14ac:dyDescent="0.2">
      <c r="A69" s="344" t="s">
        <v>214</v>
      </c>
      <c r="B69" s="567" t="s">
        <v>242</v>
      </c>
      <c r="C69" s="567"/>
      <c r="D69" s="567"/>
      <c r="E69" s="567"/>
      <c r="F69" s="567"/>
      <c r="G69" s="567"/>
      <c r="H69" s="567"/>
      <c r="I69" s="567"/>
      <c r="J69" s="567"/>
      <c r="K69" s="567"/>
      <c r="L69" s="567"/>
      <c r="M69" s="567"/>
      <c r="N69" s="567"/>
      <c r="O69" s="567"/>
      <c r="P69" s="567"/>
      <c r="Q69" s="567"/>
    </row>
    <row r="70" spans="1:17" ht="16.5" x14ac:dyDescent="0.2">
      <c r="A70" s="101" t="s">
        <v>212</v>
      </c>
      <c r="B70" s="568" t="s">
        <v>213</v>
      </c>
      <c r="C70" s="568"/>
      <c r="D70" s="568"/>
      <c r="E70" s="568"/>
      <c r="F70" s="568"/>
      <c r="G70" s="568"/>
      <c r="H70" s="568"/>
      <c r="I70" s="568"/>
      <c r="J70" s="568"/>
      <c r="K70" s="568"/>
      <c r="L70" s="568"/>
      <c r="M70" s="568"/>
      <c r="N70" s="568"/>
      <c r="O70" s="568"/>
      <c r="P70" s="568"/>
      <c r="Q70" s="568"/>
    </row>
    <row r="71" spans="1:17" ht="39" customHeight="1" x14ac:dyDescent="0.2">
      <c r="A71" s="101" t="s">
        <v>214</v>
      </c>
      <c r="B71" s="567" t="s">
        <v>215</v>
      </c>
      <c r="C71" s="567"/>
      <c r="D71" s="567"/>
      <c r="E71" s="567"/>
      <c r="F71" s="567"/>
      <c r="G71" s="567"/>
      <c r="H71" s="567"/>
      <c r="I71" s="567"/>
      <c r="J71" s="567"/>
      <c r="K71" s="567"/>
      <c r="L71" s="567"/>
      <c r="M71" s="567"/>
      <c r="N71" s="567"/>
      <c r="O71" s="567"/>
      <c r="P71" s="567"/>
      <c r="Q71" s="567"/>
    </row>
  </sheetData>
  <mergeCells count="49">
    <mergeCell ref="B71:Q71"/>
    <mergeCell ref="C24:G24"/>
    <mergeCell ref="C26:G26"/>
    <mergeCell ref="C27:G27"/>
    <mergeCell ref="C28:G28"/>
    <mergeCell ref="C31:G31"/>
    <mergeCell ref="C35:G35"/>
    <mergeCell ref="C51:G51"/>
    <mergeCell ref="C52:G52"/>
    <mergeCell ref="C65:G65"/>
    <mergeCell ref="C60:G60"/>
    <mergeCell ref="C23:G23"/>
    <mergeCell ref="C25:G25"/>
    <mergeCell ref="C19:G19"/>
    <mergeCell ref="B69:Q69"/>
    <mergeCell ref="B70:Q70"/>
    <mergeCell ref="C63:G63"/>
    <mergeCell ref="C64:G64"/>
    <mergeCell ref="B67:Q67"/>
    <mergeCell ref="B68:Q68"/>
    <mergeCell ref="P10:P12"/>
    <mergeCell ref="Q10:Q12"/>
    <mergeCell ref="C13:G13"/>
    <mergeCell ref="C22:G22"/>
    <mergeCell ref="J10:J12"/>
    <mergeCell ref="K10:K12"/>
    <mergeCell ref="C16:G16"/>
    <mergeCell ref="C17:G17"/>
    <mergeCell ref="N10:N12"/>
    <mergeCell ref="O10:O12"/>
    <mergeCell ref="L10:L12"/>
    <mergeCell ref="M10:M12"/>
    <mergeCell ref="A7:D7"/>
    <mergeCell ref="J7:K7"/>
    <mergeCell ref="A8:H8"/>
    <mergeCell ref="J8:K8"/>
    <mergeCell ref="A9:I9"/>
    <mergeCell ref="A10:A12"/>
    <mergeCell ref="B10:B12"/>
    <mergeCell ref="C10:G12"/>
    <mergeCell ref="H10:H12"/>
    <mergeCell ref="I10:I12"/>
    <mergeCell ref="A6:D6"/>
    <mergeCell ref="J6:K6"/>
    <mergeCell ref="A1:Q1"/>
    <mergeCell ref="A4:D4"/>
    <mergeCell ref="J4:K4"/>
    <mergeCell ref="A5:D5"/>
    <mergeCell ref="J5:K5"/>
  </mergeCells>
  <printOptions horizontalCentered="1"/>
  <pageMargins left="0.51181102362204722" right="0.43307086614173229" top="0.78740157480314965" bottom="0.78740157480314965" header="0.31496062992125984" footer="0.31496062992125984"/>
  <pageSetup paperSize="9" scale="43" orientation="landscape" r:id="rId1"/>
  <headerFooter>
    <oddHeader>&amp;RKapitola C.I.1
&amp;"-,Tučné"Tabulka č.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L38"/>
  <sheetViews>
    <sheetView topLeftCell="A6" zoomScale="120" zoomScaleNormal="120" workbookViewId="0">
      <selection activeCell="N32" sqref="N32"/>
    </sheetView>
  </sheetViews>
  <sheetFormatPr defaultRowHeight="12.75" x14ac:dyDescent="0.2"/>
  <cols>
    <col min="1" max="1" width="7.42578125" style="104" customWidth="1"/>
    <col min="2" max="2" width="7" style="104" customWidth="1"/>
    <col min="3" max="3" width="37.85546875" style="104" customWidth="1"/>
    <col min="4" max="11" width="15.7109375" style="104" customWidth="1"/>
    <col min="12" max="12" width="14.5703125" style="104" customWidth="1"/>
    <col min="13" max="256" width="9.140625" style="104"/>
    <col min="257" max="257" width="7.42578125" style="104" customWidth="1"/>
    <col min="258" max="258" width="7" style="104" customWidth="1"/>
    <col min="259" max="259" width="37.85546875" style="104" customWidth="1"/>
    <col min="260" max="267" width="15.7109375" style="104" customWidth="1"/>
    <col min="268" max="512" width="9.140625" style="104"/>
    <col min="513" max="513" width="7.42578125" style="104" customWidth="1"/>
    <col min="514" max="514" width="7" style="104" customWidth="1"/>
    <col min="515" max="515" width="37.85546875" style="104" customWidth="1"/>
    <col min="516" max="523" width="15.7109375" style="104" customWidth="1"/>
    <col min="524" max="768" width="9.140625" style="104"/>
    <col min="769" max="769" width="7.42578125" style="104" customWidth="1"/>
    <col min="770" max="770" width="7" style="104" customWidth="1"/>
    <col min="771" max="771" width="37.85546875" style="104" customWidth="1"/>
    <col min="772" max="779" width="15.7109375" style="104" customWidth="1"/>
    <col min="780" max="1024" width="9.140625" style="104"/>
    <col min="1025" max="1025" width="7.42578125" style="104" customWidth="1"/>
    <col min="1026" max="1026" width="7" style="104" customWidth="1"/>
    <col min="1027" max="1027" width="37.85546875" style="104" customWidth="1"/>
    <col min="1028" max="1035" width="15.7109375" style="104" customWidth="1"/>
    <col min="1036" max="1280" width="9.140625" style="104"/>
    <col min="1281" max="1281" width="7.42578125" style="104" customWidth="1"/>
    <col min="1282" max="1282" width="7" style="104" customWidth="1"/>
    <col min="1283" max="1283" width="37.85546875" style="104" customWidth="1"/>
    <col min="1284" max="1291" width="15.7109375" style="104" customWidth="1"/>
    <col min="1292" max="1536" width="9.140625" style="104"/>
    <col min="1537" max="1537" width="7.42578125" style="104" customWidth="1"/>
    <col min="1538" max="1538" width="7" style="104" customWidth="1"/>
    <col min="1539" max="1539" width="37.85546875" style="104" customWidth="1"/>
    <col min="1540" max="1547" width="15.7109375" style="104" customWidth="1"/>
    <col min="1548" max="1792" width="9.140625" style="104"/>
    <col min="1793" max="1793" width="7.42578125" style="104" customWidth="1"/>
    <col min="1794" max="1794" width="7" style="104" customWidth="1"/>
    <col min="1795" max="1795" width="37.85546875" style="104" customWidth="1"/>
    <col min="1796" max="1803" width="15.7109375" style="104" customWidth="1"/>
    <col min="1804" max="2048" width="9.140625" style="104"/>
    <col min="2049" max="2049" width="7.42578125" style="104" customWidth="1"/>
    <col min="2050" max="2050" width="7" style="104" customWidth="1"/>
    <col min="2051" max="2051" width="37.85546875" style="104" customWidth="1"/>
    <col min="2052" max="2059" width="15.7109375" style="104" customWidth="1"/>
    <col min="2060" max="2304" width="9.140625" style="104"/>
    <col min="2305" max="2305" width="7.42578125" style="104" customWidth="1"/>
    <col min="2306" max="2306" width="7" style="104" customWidth="1"/>
    <col min="2307" max="2307" width="37.85546875" style="104" customWidth="1"/>
    <col min="2308" max="2315" width="15.7109375" style="104" customWidth="1"/>
    <col min="2316" max="2560" width="9.140625" style="104"/>
    <col min="2561" max="2561" width="7.42578125" style="104" customWidth="1"/>
    <col min="2562" max="2562" width="7" style="104" customWidth="1"/>
    <col min="2563" max="2563" width="37.85546875" style="104" customWidth="1"/>
    <col min="2564" max="2571" width="15.7109375" style="104" customWidth="1"/>
    <col min="2572" max="2816" width="9.140625" style="104"/>
    <col min="2817" max="2817" width="7.42578125" style="104" customWidth="1"/>
    <col min="2818" max="2818" width="7" style="104" customWidth="1"/>
    <col min="2819" max="2819" width="37.85546875" style="104" customWidth="1"/>
    <col min="2820" max="2827" width="15.7109375" style="104" customWidth="1"/>
    <col min="2828" max="3072" width="9.140625" style="104"/>
    <col min="3073" max="3073" width="7.42578125" style="104" customWidth="1"/>
    <col min="3074" max="3074" width="7" style="104" customWidth="1"/>
    <col min="3075" max="3075" width="37.85546875" style="104" customWidth="1"/>
    <col min="3076" max="3083" width="15.7109375" style="104" customWidth="1"/>
    <col min="3084" max="3328" width="9.140625" style="104"/>
    <col min="3329" max="3329" width="7.42578125" style="104" customWidth="1"/>
    <col min="3330" max="3330" width="7" style="104" customWidth="1"/>
    <col min="3331" max="3331" width="37.85546875" style="104" customWidth="1"/>
    <col min="3332" max="3339" width="15.7109375" style="104" customWidth="1"/>
    <col min="3340" max="3584" width="9.140625" style="104"/>
    <col min="3585" max="3585" width="7.42578125" style="104" customWidth="1"/>
    <col min="3586" max="3586" width="7" style="104" customWidth="1"/>
    <col min="3587" max="3587" width="37.85546875" style="104" customWidth="1"/>
    <col min="3588" max="3595" width="15.7109375" style="104" customWidth="1"/>
    <col min="3596" max="3840" width="9.140625" style="104"/>
    <col min="3841" max="3841" width="7.42578125" style="104" customWidth="1"/>
    <col min="3842" max="3842" width="7" style="104" customWidth="1"/>
    <col min="3843" max="3843" width="37.85546875" style="104" customWidth="1"/>
    <col min="3844" max="3851" width="15.7109375" style="104" customWidth="1"/>
    <col min="3852" max="4096" width="9.140625" style="104"/>
    <col min="4097" max="4097" width="7.42578125" style="104" customWidth="1"/>
    <col min="4098" max="4098" width="7" style="104" customWidth="1"/>
    <col min="4099" max="4099" width="37.85546875" style="104" customWidth="1"/>
    <col min="4100" max="4107" width="15.7109375" style="104" customWidth="1"/>
    <col min="4108" max="4352" width="9.140625" style="104"/>
    <col min="4353" max="4353" width="7.42578125" style="104" customWidth="1"/>
    <col min="4354" max="4354" width="7" style="104" customWidth="1"/>
    <col min="4355" max="4355" width="37.85546875" style="104" customWidth="1"/>
    <col min="4356" max="4363" width="15.7109375" style="104" customWidth="1"/>
    <col min="4364" max="4608" width="9.140625" style="104"/>
    <col min="4609" max="4609" width="7.42578125" style="104" customWidth="1"/>
    <col min="4610" max="4610" width="7" style="104" customWidth="1"/>
    <col min="4611" max="4611" width="37.85546875" style="104" customWidth="1"/>
    <col min="4612" max="4619" width="15.7109375" style="104" customWidth="1"/>
    <col min="4620" max="4864" width="9.140625" style="104"/>
    <col min="4865" max="4865" width="7.42578125" style="104" customWidth="1"/>
    <col min="4866" max="4866" width="7" style="104" customWidth="1"/>
    <col min="4867" max="4867" width="37.85546875" style="104" customWidth="1"/>
    <col min="4868" max="4875" width="15.7109375" style="104" customWidth="1"/>
    <col min="4876" max="5120" width="9.140625" style="104"/>
    <col min="5121" max="5121" width="7.42578125" style="104" customWidth="1"/>
    <col min="5122" max="5122" width="7" style="104" customWidth="1"/>
    <col min="5123" max="5123" width="37.85546875" style="104" customWidth="1"/>
    <col min="5124" max="5131" width="15.7109375" style="104" customWidth="1"/>
    <col min="5132" max="5376" width="9.140625" style="104"/>
    <col min="5377" max="5377" width="7.42578125" style="104" customWidth="1"/>
    <col min="5378" max="5378" width="7" style="104" customWidth="1"/>
    <col min="5379" max="5379" width="37.85546875" style="104" customWidth="1"/>
    <col min="5380" max="5387" width="15.7109375" style="104" customWidth="1"/>
    <col min="5388" max="5632" width="9.140625" style="104"/>
    <col min="5633" max="5633" width="7.42578125" style="104" customWidth="1"/>
    <col min="5634" max="5634" width="7" style="104" customWidth="1"/>
    <col min="5635" max="5635" width="37.85546875" style="104" customWidth="1"/>
    <col min="5636" max="5643" width="15.7109375" style="104" customWidth="1"/>
    <col min="5644" max="5888" width="9.140625" style="104"/>
    <col min="5889" max="5889" width="7.42578125" style="104" customWidth="1"/>
    <col min="5890" max="5890" width="7" style="104" customWidth="1"/>
    <col min="5891" max="5891" width="37.85546875" style="104" customWidth="1"/>
    <col min="5892" max="5899" width="15.7109375" style="104" customWidth="1"/>
    <col min="5900" max="6144" width="9.140625" style="104"/>
    <col min="6145" max="6145" width="7.42578125" style="104" customWidth="1"/>
    <col min="6146" max="6146" width="7" style="104" customWidth="1"/>
    <col min="6147" max="6147" width="37.85546875" style="104" customWidth="1"/>
    <col min="6148" max="6155" width="15.7109375" style="104" customWidth="1"/>
    <col min="6156" max="6400" width="9.140625" style="104"/>
    <col min="6401" max="6401" width="7.42578125" style="104" customWidth="1"/>
    <col min="6402" max="6402" width="7" style="104" customWidth="1"/>
    <col min="6403" max="6403" width="37.85546875" style="104" customWidth="1"/>
    <col min="6404" max="6411" width="15.7109375" style="104" customWidth="1"/>
    <col min="6412" max="6656" width="9.140625" style="104"/>
    <col min="6657" max="6657" width="7.42578125" style="104" customWidth="1"/>
    <col min="6658" max="6658" width="7" style="104" customWidth="1"/>
    <col min="6659" max="6659" width="37.85546875" style="104" customWidth="1"/>
    <col min="6660" max="6667" width="15.7109375" style="104" customWidth="1"/>
    <col min="6668" max="6912" width="9.140625" style="104"/>
    <col min="6913" max="6913" width="7.42578125" style="104" customWidth="1"/>
    <col min="6914" max="6914" width="7" style="104" customWidth="1"/>
    <col min="6915" max="6915" width="37.85546875" style="104" customWidth="1"/>
    <col min="6916" max="6923" width="15.7109375" style="104" customWidth="1"/>
    <col min="6924" max="7168" width="9.140625" style="104"/>
    <col min="7169" max="7169" width="7.42578125" style="104" customWidth="1"/>
    <col min="7170" max="7170" width="7" style="104" customWidth="1"/>
    <col min="7171" max="7171" width="37.85546875" style="104" customWidth="1"/>
    <col min="7172" max="7179" width="15.7109375" style="104" customWidth="1"/>
    <col min="7180" max="7424" width="9.140625" style="104"/>
    <col min="7425" max="7425" width="7.42578125" style="104" customWidth="1"/>
    <col min="7426" max="7426" width="7" style="104" customWidth="1"/>
    <col min="7427" max="7427" width="37.85546875" style="104" customWidth="1"/>
    <col min="7428" max="7435" width="15.7109375" style="104" customWidth="1"/>
    <col min="7436" max="7680" width="9.140625" style="104"/>
    <col min="7681" max="7681" width="7.42578125" style="104" customWidth="1"/>
    <col min="7682" max="7682" width="7" style="104" customWidth="1"/>
    <col min="7683" max="7683" width="37.85546875" style="104" customWidth="1"/>
    <col min="7684" max="7691" width="15.7109375" style="104" customWidth="1"/>
    <col min="7692" max="7936" width="9.140625" style="104"/>
    <col min="7937" max="7937" width="7.42578125" style="104" customWidth="1"/>
    <col min="7938" max="7938" width="7" style="104" customWidth="1"/>
    <col min="7939" max="7939" width="37.85546875" style="104" customWidth="1"/>
    <col min="7940" max="7947" width="15.7109375" style="104" customWidth="1"/>
    <col min="7948" max="8192" width="9.140625" style="104"/>
    <col min="8193" max="8193" width="7.42578125" style="104" customWidth="1"/>
    <col min="8194" max="8194" width="7" style="104" customWidth="1"/>
    <col min="8195" max="8195" width="37.85546875" style="104" customWidth="1"/>
    <col min="8196" max="8203" width="15.7109375" style="104" customWidth="1"/>
    <col min="8204" max="8448" width="9.140625" style="104"/>
    <col min="8449" max="8449" width="7.42578125" style="104" customWidth="1"/>
    <col min="8450" max="8450" width="7" style="104" customWidth="1"/>
    <col min="8451" max="8451" width="37.85546875" style="104" customWidth="1"/>
    <col min="8452" max="8459" width="15.7109375" style="104" customWidth="1"/>
    <col min="8460" max="8704" width="9.140625" style="104"/>
    <col min="8705" max="8705" width="7.42578125" style="104" customWidth="1"/>
    <col min="8706" max="8706" width="7" style="104" customWidth="1"/>
    <col min="8707" max="8707" width="37.85546875" style="104" customWidth="1"/>
    <col min="8708" max="8715" width="15.7109375" style="104" customWidth="1"/>
    <col min="8716" max="8960" width="9.140625" style="104"/>
    <col min="8961" max="8961" width="7.42578125" style="104" customWidth="1"/>
    <col min="8962" max="8962" width="7" style="104" customWidth="1"/>
    <col min="8963" max="8963" width="37.85546875" style="104" customWidth="1"/>
    <col min="8964" max="8971" width="15.7109375" style="104" customWidth="1"/>
    <col min="8972" max="9216" width="9.140625" style="104"/>
    <col min="9217" max="9217" width="7.42578125" style="104" customWidth="1"/>
    <col min="9218" max="9218" width="7" style="104" customWidth="1"/>
    <col min="9219" max="9219" width="37.85546875" style="104" customWidth="1"/>
    <col min="9220" max="9227" width="15.7109375" style="104" customWidth="1"/>
    <col min="9228" max="9472" width="9.140625" style="104"/>
    <col min="9473" max="9473" width="7.42578125" style="104" customWidth="1"/>
    <col min="9474" max="9474" width="7" style="104" customWidth="1"/>
    <col min="9475" max="9475" width="37.85546875" style="104" customWidth="1"/>
    <col min="9476" max="9483" width="15.7109375" style="104" customWidth="1"/>
    <col min="9484" max="9728" width="9.140625" style="104"/>
    <col min="9729" max="9729" width="7.42578125" style="104" customWidth="1"/>
    <col min="9730" max="9730" width="7" style="104" customWidth="1"/>
    <col min="9731" max="9731" width="37.85546875" style="104" customWidth="1"/>
    <col min="9732" max="9739" width="15.7109375" style="104" customWidth="1"/>
    <col min="9740" max="9984" width="9.140625" style="104"/>
    <col min="9985" max="9985" width="7.42578125" style="104" customWidth="1"/>
    <col min="9986" max="9986" width="7" style="104" customWidth="1"/>
    <col min="9987" max="9987" width="37.85546875" style="104" customWidth="1"/>
    <col min="9988" max="9995" width="15.7109375" style="104" customWidth="1"/>
    <col min="9996" max="10240" width="9.140625" style="104"/>
    <col min="10241" max="10241" width="7.42578125" style="104" customWidth="1"/>
    <col min="10242" max="10242" width="7" style="104" customWidth="1"/>
    <col min="10243" max="10243" width="37.85546875" style="104" customWidth="1"/>
    <col min="10244" max="10251" width="15.7109375" style="104" customWidth="1"/>
    <col min="10252" max="10496" width="9.140625" style="104"/>
    <col min="10497" max="10497" width="7.42578125" style="104" customWidth="1"/>
    <col min="10498" max="10498" width="7" style="104" customWidth="1"/>
    <col min="10499" max="10499" width="37.85546875" style="104" customWidth="1"/>
    <col min="10500" max="10507" width="15.7109375" style="104" customWidth="1"/>
    <col min="10508" max="10752" width="9.140625" style="104"/>
    <col min="10753" max="10753" width="7.42578125" style="104" customWidth="1"/>
    <col min="10754" max="10754" width="7" style="104" customWidth="1"/>
    <col min="10755" max="10755" width="37.85546875" style="104" customWidth="1"/>
    <col min="10756" max="10763" width="15.7109375" style="104" customWidth="1"/>
    <col min="10764" max="11008" width="9.140625" style="104"/>
    <col min="11009" max="11009" width="7.42578125" style="104" customWidth="1"/>
    <col min="11010" max="11010" width="7" style="104" customWidth="1"/>
    <col min="11011" max="11011" width="37.85546875" style="104" customWidth="1"/>
    <col min="11012" max="11019" width="15.7109375" style="104" customWidth="1"/>
    <col min="11020" max="11264" width="9.140625" style="104"/>
    <col min="11265" max="11265" width="7.42578125" style="104" customWidth="1"/>
    <col min="11266" max="11266" width="7" style="104" customWidth="1"/>
    <col min="11267" max="11267" width="37.85546875" style="104" customWidth="1"/>
    <col min="11268" max="11275" width="15.7109375" style="104" customWidth="1"/>
    <col min="11276" max="11520" width="9.140625" style="104"/>
    <col min="11521" max="11521" width="7.42578125" style="104" customWidth="1"/>
    <col min="11522" max="11522" width="7" style="104" customWidth="1"/>
    <col min="11523" max="11523" width="37.85546875" style="104" customWidth="1"/>
    <col min="11524" max="11531" width="15.7109375" style="104" customWidth="1"/>
    <col min="11532" max="11776" width="9.140625" style="104"/>
    <col min="11777" max="11777" width="7.42578125" style="104" customWidth="1"/>
    <col min="11778" max="11778" width="7" style="104" customWidth="1"/>
    <col min="11779" max="11779" width="37.85546875" style="104" customWidth="1"/>
    <col min="11780" max="11787" width="15.7109375" style="104" customWidth="1"/>
    <col min="11788" max="12032" width="9.140625" style="104"/>
    <col min="12033" max="12033" width="7.42578125" style="104" customWidth="1"/>
    <col min="12034" max="12034" width="7" style="104" customWidth="1"/>
    <col min="12035" max="12035" width="37.85546875" style="104" customWidth="1"/>
    <col min="12036" max="12043" width="15.7109375" style="104" customWidth="1"/>
    <col min="12044" max="12288" width="9.140625" style="104"/>
    <col min="12289" max="12289" width="7.42578125" style="104" customWidth="1"/>
    <col min="12290" max="12290" width="7" style="104" customWidth="1"/>
    <col min="12291" max="12291" width="37.85546875" style="104" customWidth="1"/>
    <col min="12292" max="12299" width="15.7109375" style="104" customWidth="1"/>
    <col min="12300" max="12544" width="9.140625" style="104"/>
    <col min="12545" max="12545" width="7.42578125" style="104" customWidth="1"/>
    <col min="12546" max="12546" width="7" style="104" customWidth="1"/>
    <col min="12547" max="12547" width="37.85546875" style="104" customWidth="1"/>
    <col min="12548" max="12555" width="15.7109375" style="104" customWidth="1"/>
    <col min="12556" max="12800" width="9.140625" style="104"/>
    <col min="12801" max="12801" width="7.42578125" style="104" customWidth="1"/>
    <col min="12802" max="12802" width="7" style="104" customWidth="1"/>
    <col min="12803" max="12803" width="37.85546875" style="104" customWidth="1"/>
    <col min="12804" max="12811" width="15.7109375" style="104" customWidth="1"/>
    <col min="12812" max="13056" width="9.140625" style="104"/>
    <col min="13057" max="13057" width="7.42578125" style="104" customWidth="1"/>
    <col min="13058" max="13058" width="7" style="104" customWidth="1"/>
    <col min="13059" max="13059" width="37.85546875" style="104" customWidth="1"/>
    <col min="13060" max="13067" width="15.7109375" style="104" customWidth="1"/>
    <col min="13068" max="13312" width="9.140625" style="104"/>
    <col min="13313" max="13313" width="7.42578125" style="104" customWidth="1"/>
    <col min="13314" max="13314" width="7" style="104" customWidth="1"/>
    <col min="13315" max="13315" width="37.85546875" style="104" customWidth="1"/>
    <col min="13316" max="13323" width="15.7109375" style="104" customWidth="1"/>
    <col min="13324" max="13568" width="9.140625" style="104"/>
    <col min="13569" max="13569" width="7.42578125" style="104" customWidth="1"/>
    <col min="13570" max="13570" width="7" style="104" customWidth="1"/>
    <col min="13571" max="13571" width="37.85546875" style="104" customWidth="1"/>
    <col min="13572" max="13579" width="15.7109375" style="104" customWidth="1"/>
    <col min="13580" max="13824" width="9.140625" style="104"/>
    <col min="13825" max="13825" width="7.42578125" style="104" customWidth="1"/>
    <col min="13826" max="13826" width="7" style="104" customWidth="1"/>
    <col min="13827" max="13827" width="37.85546875" style="104" customWidth="1"/>
    <col min="13828" max="13835" width="15.7109375" style="104" customWidth="1"/>
    <col min="13836" max="14080" width="9.140625" style="104"/>
    <col min="14081" max="14081" width="7.42578125" style="104" customWidth="1"/>
    <col min="14082" max="14082" width="7" style="104" customWidth="1"/>
    <col min="14083" max="14083" width="37.85546875" style="104" customWidth="1"/>
    <col min="14084" max="14091" width="15.7109375" style="104" customWidth="1"/>
    <col min="14092" max="14336" width="9.140625" style="104"/>
    <col min="14337" max="14337" width="7.42578125" style="104" customWidth="1"/>
    <col min="14338" max="14338" width="7" style="104" customWidth="1"/>
    <col min="14339" max="14339" width="37.85546875" style="104" customWidth="1"/>
    <col min="14340" max="14347" width="15.7109375" style="104" customWidth="1"/>
    <col min="14348" max="14592" width="9.140625" style="104"/>
    <col min="14593" max="14593" width="7.42578125" style="104" customWidth="1"/>
    <col min="14594" max="14594" width="7" style="104" customWidth="1"/>
    <col min="14595" max="14595" width="37.85546875" style="104" customWidth="1"/>
    <col min="14596" max="14603" width="15.7109375" style="104" customWidth="1"/>
    <col min="14604" max="14848" width="9.140625" style="104"/>
    <col min="14849" max="14849" width="7.42578125" style="104" customWidth="1"/>
    <col min="14850" max="14850" width="7" style="104" customWidth="1"/>
    <col min="14851" max="14851" width="37.85546875" style="104" customWidth="1"/>
    <col min="14852" max="14859" width="15.7109375" style="104" customWidth="1"/>
    <col min="14860" max="15104" width="9.140625" style="104"/>
    <col min="15105" max="15105" width="7.42578125" style="104" customWidth="1"/>
    <col min="15106" max="15106" width="7" style="104" customWidth="1"/>
    <col min="15107" max="15107" width="37.85546875" style="104" customWidth="1"/>
    <col min="15108" max="15115" width="15.7109375" style="104" customWidth="1"/>
    <col min="15116" max="15360" width="9.140625" style="104"/>
    <col min="15361" max="15361" width="7.42578125" style="104" customWidth="1"/>
    <col min="15362" max="15362" width="7" style="104" customWidth="1"/>
    <col min="15363" max="15363" width="37.85546875" style="104" customWidth="1"/>
    <col min="15364" max="15371" width="15.7109375" style="104" customWidth="1"/>
    <col min="15372" max="15616" width="9.140625" style="104"/>
    <col min="15617" max="15617" width="7.42578125" style="104" customWidth="1"/>
    <col min="15618" max="15618" width="7" style="104" customWidth="1"/>
    <col min="15619" max="15619" width="37.85546875" style="104" customWidth="1"/>
    <col min="15620" max="15627" width="15.7109375" style="104" customWidth="1"/>
    <col min="15628" max="15872" width="9.140625" style="104"/>
    <col min="15873" max="15873" width="7.42578125" style="104" customWidth="1"/>
    <col min="15874" max="15874" width="7" style="104" customWidth="1"/>
    <col min="15875" max="15875" width="37.85546875" style="104" customWidth="1"/>
    <col min="15876" max="15883" width="15.7109375" style="104" customWidth="1"/>
    <col min="15884" max="16128" width="9.140625" style="104"/>
    <col min="16129" max="16129" width="7.42578125" style="104" customWidth="1"/>
    <col min="16130" max="16130" width="7" style="104" customWidth="1"/>
    <col min="16131" max="16131" width="37.85546875" style="104" customWidth="1"/>
    <col min="16132" max="16139" width="15.7109375" style="104" customWidth="1"/>
    <col min="16140" max="16384" width="9.140625" style="104"/>
  </cols>
  <sheetData>
    <row r="1" spans="1:12" ht="19.5" x14ac:dyDescent="0.2">
      <c r="A1" s="102" t="s">
        <v>243</v>
      </c>
      <c r="B1" s="103"/>
      <c r="C1" s="103"/>
      <c r="D1" s="103"/>
      <c r="E1" s="103"/>
      <c r="F1" s="103"/>
      <c r="G1" s="201"/>
      <c r="H1" s="201"/>
      <c r="I1" s="103"/>
      <c r="J1" s="103"/>
      <c r="K1" s="103"/>
      <c r="L1" s="103"/>
    </row>
    <row r="2" spans="1:12" x14ac:dyDescent="0.2">
      <c r="A2" s="103"/>
      <c r="B2" s="103"/>
      <c r="C2" s="103"/>
      <c r="D2" s="103"/>
      <c r="E2" s="103"/>
      <c r="F2" s="103"/>
      <c r="G2" s="103"/>
      <c r="H2" s="103"/>
      <c r="I2" s="103"/>
      <c r="J2" s="103"/>
      <c r="K2" s="103"/>
      <c r="L2" s="103"/>
    </row>
    <row r="3" spans="1:12" ht="15.75" customHeight="1" x14ac:dyDescent="0.2">
      <c r="A3" s="589"/>
      <c r="B3" s="589"/>
      <c r="C3" s="589"/>
      <c r="D3" s="589"/>
      <c r="E3" s="589"/>
      <c r="F3" s="589"/>
      <c r="G3" s="589"/>
      <c r="H3" s="589"/>
      <c r="I3" s="589"/>
      <c r="J3" s="589"/>
      <c r="K3" s="589"/>
      <c r="L3" s="589"/>
    </row>
    <row r="4" spans="1:12" ht="15" customHeight="1" x14ac:dyDescent="0.2">
      <c r="A4" s="345"/>
      <c r="B4" s="103"/>
      <c r="C4" s="103"/>
      <c r="D4" s="103"/>
      <c r="E4" s="103"/>
      <c r="F4" s="103"/>
      <c r="G4" s="103"/>
      <c r="H4" s="103"/>
      <c r="I4" s="103"/>
      <c r="J4" s="103"/>
      <c r="K4" s="103"/>
      <c r="L4" s="103"/>
    </row>
    <row r="5" spans="1:12" ht="36" customHeight="1" thickBot="1" x14ac:dyDescent="0.25">
      <c r="A5" s="103"/>
      <c r="B5" s="103"/>
      <c r="C5" s="103"/>
      <c r="D5" s="103"/>
      <c r="E5" s="103"/>
      <c r="F5" s="103"/>
      <c r="G5" s="103"/>
      <c r="H5" s="103"/>
      <c r="I5" s="103"/>
      <c r="J5" s="103"/>
      <c r="K5" s="103"/>
      <c r="L5" s="103"/>
    </row>
    <row r="6" spans="1:12" ht="35.1" customHeight="1" thickBot="1" x14ac:dyDescent="0.25">
      <c r="A6" s="585" t="s">
        <v>42</v>
      </c>
      <c r="B6" s="586"/>
      <c r="C6" s="440" t="s">
        <v>43</v>
      </c>
      <c r="D6" s="441" t="s">
        <v>244</v>
      </c>
      <c r="E6" s="442" t="s">
        <v>44</v>
      </c>
      <c r="F6" s="441" t="s">
        <v>45</v>
      </c>
      <c r="G6" s="441" t="s">
        <v>46</v>
      </c>
      <c r="H6" s="441" t="s">
        <v>216</v>
      </c>
      <c r="I6" s="442" t="s">
        <v>47</v>
      </c>
      <c r="J6" s="442" t="s">
        <v>48</v>
      </c>
      <c r="K6" s="442" t="s">
        <v>49</v>
      </c>
      <c r="L6" s="442" t="s">
        <v>50</v>
      </c>
    </row>
    <row r="7" spans="1:12" ht="15" customHeight="1" x14ac:dyDescent="0.2">
      <c r="A7" s="587">
        <v>11000</v>
      </c>
      <c r="B7" s="588"/>
      <c r="C7" s="263" t="s">
        <v>51</v>
      </c>
      <c r="D7" s="264">
        <v>4198991136</v>
      </c>
      <c r="E7" s="264">
        <v>510705000</v>
      </c>
      <c r="F7" s="264">
        <v>16526000</v>
      </c>
      <c r="G7" s="264">
        <v>122704200</v>
      </c>
      <c r="H7" s="264">
        <v>0</v>
      </c>
      <c r="I7" s="264">
        <v>20919000</v>
      </c>
      <c r="J7" s="264">
        <v>4055000</v>
      </c>
      <c r="K7" s="265"/>
      <c r="L7" s="265">
        <v>229114000</v>
      </c>
    </row>
    <row r="8" spans="1:12" ht="15" customHeight="1" x14ac:dyDescent="0.2">
      <c r="A8" s="583">
        <v>12000</v>
      </c>
      <c r="B8" s="584">
        <v>12000</v>
      </c>
      <c r="C8" s="266" t="s">
        <v>52</v>
      </c>
      <c r="D8" s="105">
        <v>664629102</v>
      </c>
      <c r="E8" s="105">
        <v>53595000</v>
      </c>
      <c r="F8" s="105">
        <v>4323000</v>
      </c>
      <c r="G8" s="105">
        <v>21438000</v>
      </c>
      <c r="H8" s="105">
        <v>0</v>
      </c>
      <c r="I8" s="105">
        <v>2851000</v>
      </c>
      <c r="J8" s="105">
        <v>762000</v>
      </c>
      <c r="K8" s="267"/>
      <c r="L8" s="267">
        <v>35630000</v>
      </c>
    </row>
    <row r="9" spans="1:12" ht="15" customHeight="1" x14ac:dyDescent="0.2">
      <c r="A9" s="583">
        <v>13000</v>
      </c>
      <c r="B9" s="584">
        <v>13000</v>
      </c>
      <c r="C9" s="266" t="s">
        <v>53</v>
      </c>
      <c r="D9" s="105">
        <v>497477420</v>
      </c>
      <c r="E9" s="105">
        <v>18765000</v>
      </c>
      <c r="F9" s="105">
        <v>391000</v>
      </c>
      <c r="G9" s="105">
        <v>16707600</v>
      </c>
      <c r="H9" s="105">
        <v>6216546.1388494978</v>
      </c>
      <c r="I9" s="105">
        <v>2387000</v>
      </c>
      <c r="J9" s="105">
        <v>937000</v>
      </c>
      <c r="K9" s="267"/>
      <c r="L9" s="267">
        <v>29264000</v>
      </c>
    </row>
    <row r="10" spans="1:12" ht="15" customHeight="1" x14ac:dyDescent="0.2">
      <c r="A10" s="583">
        <v>14000</v>
      </c>
      <c r="B10" s="584">
        <v>14000</v>
      </c>
      <c r="C10" s="266" t="s">
        <v>54</v>
      </c>
      <c r="D10" s="105">
        <v>2596904071</v>
      </c>
      <c r="E10" s="105">
        <v>244890000</v>
      </c>
      <c r="F10" s="105">
        <v>11308000</v>
      </c>
      <c r="G10" s="105">
        <v>98166600</v>
      </c>
      <c r="H10" s="105">
        <v>0</v>
      </c>
      <c r="I10" s="105">
        <v>13415000</v>
      </c>
      <c r="J10" s="105">
        <v>1191000</v>
      </c>
      <c r="K10" s="267"/>
      <c r="L10" s="267">
        <v>149029000</v>
      </c>
    </row>
    <row r="11" spans="1:12" ht="15" customHeight="1" x14ac:dyDescent="0.2">
      <c r="A11" s="583">
        <v>15000</v>
      </c>
      <c r="B11" s="584">
        <v>15000</v>
      </c>
      <c r="C11" s="266" t="s">
        <v>55</v>
      </c>
      <c r="D11" s="105">
        <v>1452184422</v>
      </c>
      <c r="E11" s="105">
        <v>125415000</v>
      </c>
      <c r="F11" s="105">
        <v>9095000</v>
      </c>
      <c r="G11" s="105">
        <v>60922800</v>
      </c>
      <c r="H11" s="105">
        <v>0</v>
      </c>
      <c r="I11" s="105">
        <v>9729000</v>
      </c>
      <c r="J11" s="105">
        <v>1064000</v>
      </c>
      <c r="K11" s="267"/>
      <c r="L11" s="267">
        <v>82767000</v>
      </c>
    </row>
    <row r="12" spans="1:12" ht="15" customHeight="1" x14ac:dyDescent="0.2">
      <c r="A12" s="583">
        <v>16000</v>
      </c>
      <c r="B12" s="584">
        <v>16000</v>
      </c>
      <c r="C12" s="266" t="s">
        <v>56</v>
      </c>
      <c r="D12" s="105">
        <v>246456919</v>
      </c>
      <c r="E12" s="105">
        <v>14580000</v>
      </c>
      <c r="F12" s="105">
        <v>0</v>
      </c>
      <c r="G12" s="105">
        <v>6993000</v>
      </c>
      <c r="H12" s="105">
        <v>0</v>
      </c>
      <c r="I12" s="105">
        <v>0</v>
      </c>
      <c r="J12" s="105">
        <v>123000</v>
      </c>
      <c r="K12" s="267"/>
      <c r="L12" s="267">
        <v>17228000</v>
      </c>
    </row>
    <row r="13" spans="1:12" ht="15" customHeight="1" x14ac:dyDescent="0.2">
      <c r="A13" s="583">
        <v>17000</v>
      </c>
      <c r="B13" s="584">
        <v>17000</v>
      </c>
      <c r="C13" s="266" t="s">
        <v>57</v>
      </c>
      <c r="D13" s="105">
        <v>590643257</v>
      </c>
      <c r="E13" s="105">
        <v>26460000</v>
      </c>
      <c r="F13" s="105">
        <v>147000</v>
      </c>
      <c r="G13" s="105">
        <v>19515600</v>
      </c>
      <c r="H13" s="105">
        <v>5622407.5567441722</v>
      </c>
      <c r="I13" s="105">
        <v>3000000</v>
      </c>
      <c r="J13" s="105">
        <v>1238000</v>
      </c>
      <c r="K13" s="267"/>
      <c r="L13" s="267">
        <v>34820000</v>
      </c>
    </row>
    <row r="14" spans="1:12" ht="15" customHeight="1" x14ac:dyDescent="0.2">
      <c r="A14" s="583">
        <v>18000</v>
      </c>
      <c r="B14" s="584">
        <v>18000</v>
      </c>
      <c r="C14" s="266" t="s">
        <v>58</v>
      </c>
      <c r="D14" s="105">
        <v>379085851</v>
      </c>
      <c r="E14" s="105">
        <v>14850000</v>
      </c>
      <c r="F14" s="105">
        <v>324000</v>
      </c>
      <c r="G14" s="105">
        <v>15427800</v>
      </c>
      <c r="H14" s="105">
        <v>0</v>
      </c>
      <c r="I14" s="105">
        <v>2184000</v>
      </c>
      <c r="J14" s="105">
        <v>684000</v>
      </c>
      <c r="K14" s="267"/>
      <c r="L14" s="267">
        <v>22241000</v>
      </c>
    </row>
    <row r="15" spans="1:12" ht="15" customHeight="1" x14ac:dyDescent="0.2">
      <c r="A15" s="583">
        <v>19000</v>
      </c>
      <c r="B15" s="584">
        <v>19000</v>
      </c>
      <c r="C15" s="266" t="s">
        <v>59</v>
      </c>
      <c r="D15" s="105">
        <v>298710194.93889773</v>
      </c>
      <c r="E15" s="105">
        <v>5400000</v>
      </c>
      <c r="F15" s="105">
        <v>3592000</v>
      </c>
      <c r="G15" s="105">
        <v>6210000</v>
      </c>
      <c r="H15" s="105">
        <v>0</v>
      </c>
      <c r="I15" s="105">
        <v>1059000</v>
      </c>
      <c r="J15" s="105">
        <v>718000</v>
      </c>
      <c r="K15" s="267"/>
      <c r="L15" s="267">
        <v>16947000</v>
      </c>
    </row>
    <row r="16" spans="1:12" ht="15" customHeight="1" x14ac:dyDescent="0.2">
      <c r="A16" s="583">
        <v>21000</v>
      </c>
      <c r="B16" s="584">
        <v>21000</v>
      </c>
      <c r="C16" s="266" t="s">
        <v>60</v>
      </c>
      <c r="D16" s="105">
        <v>1799706018</v>
      </c>
      <c r="E16" s="105">
        <v>145260000</v>
      </c>
      <c r="F16" s="105">
        <v>17696000</v>
      </c>
      <c r="G16" s="105">
        <v>57013200</v>
      </c>
      <c r="H16" s="105">
        <v>9300080.8984199371</v>
      </c>
      <c r="I16" s="105">
        <v>2063000</v>
      </c>
      <c r="J16" s="105">
        <v>1018000</v>
      </c>
      <c r="K16" s="267"/>
      <c r="L16" s="267">
        <v>100976000</v>
      </c>
    </row>
    <row r="17" spans="1:12" ht="15" customHeight="1" x14ac:dyDescent="0.2">
      <c r="A17" s="583">
        <v>22000</v>
      </c>
      <c r="B17" s="584">
        <v>22000</v>
      </c>
      <c r="C17" s="266" t="s">
        <v>61</v>
      </c>
      <c r="D17" s="105">
        <v>506170731.58320624</v>
      </c>
      <c r="E17" s="105">
        <v>78570000</v>
      </c>
      <c r="F17" s="105">
        <v>955000</v>
      </c>
      <c r="G17" s="105">
        <v>13392000</v>
      </c>
      <c r="H17" s="105">
        <v>0</v>
      </c>
      <c r="I17" s="105">
        <v>989000</v>
      </c>
      <c r="J17" s="105">
        <v>244000</v>
      </c>
      <c r="K17" s="267"/>
      <c r="L17" s="267">
        <v>27981000</v>
      </c>
    </row>
    <row r="18" spans="1:12" ht="15" customHeight="1" x14ac:dyDescent="0.2">
      <c r="A18" s="583">
        <v>23000</v>
      </c>
      <c r="B18" s="584">
        <v>23000</v>
      </c>
      <c r="C18" s="266" t="s">
        <v>62</v>
      </c>
      <c r="D18" s="105">
        <v>786306937</v>
      </c>
      <c r="E18" s="105">
        <v>44685000</v>
      </c>
      <c r="F18" s="105">
        <v>6524000</v>
      </c>
      <c r="G18" s="105">
        <v>33571800</v>
      </c>
      <c r="H18" s="105">
        <v>5676646.7799921427</v>
      </c>
      <c r="I18" s="105">
        <v>3056000</v>
      </c>
      <c r="J18" s="105">
        <v>1887000</v>
      </c>
      <c r="K18" s="267"/>
      <c r="L18" s="267">
        <v>44906000</v>
      </c>
    </row>
    <row r="19" spans="1:12" ht="15" customHeight="1" x14ac:dyDescent="0.2">
      <c r="A19" s="583">
        <v>24000</v>
      </c>
      <c r="B19" s="584">
        <v>24000</v>
      </c>
      <c r="C19" s="266" t="s">
        <v>63</v>
      </c>
      <c r="D19" s="105">
        <v>456770339</v>
      </c>
      <c r="E19" s="105">
        <v>20790000</v>
      </c>
      <c r="F19" s="105">
        <v>2261000</v>
      </c>
      <c r="G19" s="105">
        <v>14661000</v>
      </c>
      <c r="H19" s="105">
        <v>1335311.1230607631</v>
      </c>
      <c r="I19" s="105">
        <v>1688000</v>
      </c>
      <c r="J19" s="105">
        <v>825000</v>
      </c>
      <c r="K19" s="267"/>
      <c r="L19" s="267">
        <v>26656000</v>
      </c>
    </row>
    <row r="20" spans="1:12" ht="15" customHeight="1" x14ac:dyDescent="0.2">
      <c r="A20" s="583">
        <v>25000</v>
      </c>
      <c r="B20" s="584">
        <v>25000</v>
      </c>
      <c r="C20" s="266" t="s">
        <v>64</v>
      </c>
      <c r="D20" s="105">
        <v>527750532</v>
      </c>
      <c r="E20" s="105">
        <v>23220000</v>
      </c>
      <c r="F20" s="105">
        <v>2108000</v>
      </c>
      <c r="G20" s="105">
        <v>21718800</v>
      </c>
      <c r="H20" s="105">
        <v>817736.57770767948</v>
      </c>
      <c r="I20" s="105">
        <v>3555000</v>
      </c>
      <c r="J20" s="105">
        <v>320000</v>
      </c>
      <c r="K20" s="267"/>
      <c r="L20" s="267">
        <v>30569000</v>
      </c>
    </row>
    <row r="21" spans="1:12" ht="15" customHeight="1" x14ac:dyDescent="0.2">
      <c r="A21" s="583">
        <v>26000</v>
      </c>
      <c r="B21" s="584">
        <v>26000</v>
      </c>
      <c r="C21" s="266" t="s">
        <v>65</v>
      </c>
      <c r="D21" s="105">
        <v>1434528272</v>
      </c>
      <c r="E21" s="105">
        <v>133650000</v>
      </c>
      <c r="F21" s="105">
        <v>13197000</v>
      </c>
      <c r="G21" s="105">
        <v>73737000</v>
      </c>
      <c r="H21" s="105">
        <v>8886705.9263989776</v>
      </c>
      <c r="I21" s="105">
        <v>4545000</v>
      </c>
      <c r="J21" s="105">
        <v>829000</v>
      </c>
      <c r="K21" s="267"/>
      <c r="L21" s="267">
        <v>86284000</v>
      </c>
    </row>
    <row r="22" spans="1:12" ht="15" customHeight="1" x14ac:dyDescent="0.2">
      <c r="A22" s="583">
        <v>27000</v>
      </c>
      <c r="B22" s="584">
        <v>27000</v>
      </c>
      <c r="C22" s="266" t="s">
        <v>66</v>
      </c>
      <c r="D22" s="105">
        <v>967732390</v>
      </c>
      <c r="E22" s="105">
        <v>72900000</v>
      </c>
      <c r="F22" s="105">
        <v>3305000</v>
      </c>
      <c r="G22" s="105">
        <v>26913600</v>
      </c>
      <c r="H22" s="105">
        <v>0</v>
      </c>
      <c r="I22" s="105">
        <v>1353000</v>
      </c>
      <c r="J22" s="105">
        <v>411000</v>
      </c>
      <c r="K22" s="267"/>
      <c r="L22" s="267">
        <v>54010000</v>
      </c>
    </row>
    <row r="23" spans="1:12" ht="15" customHeight="1" x14ac:dyDescent="0.2">
      <c r="A23" s="583">
        <v>28000</v>
      </c>
      <c r="B23" s="584">
        <v>28000</v>
      </c>
      <c r="C23" s="266" t="s">
        <v>67</v>
      </c>
      <c r="D23" s="105">
        <v>640921570</v>
      </c>
      <c r="E23" s="105">
        <v>22005000</v>
      </c>
      <c r="F23" s="105">
        <v>2795000</v>
      </c>
      <c r="G23" s="105">
        <v>20304000</v>
      </c>
      <c r="H23" s="105">
        <v>6852033.5200344883</v>
      </c>
      <c r="I23" s="105">
        <v>2893000</v>
      </c>
      <c r="J23" s="105">
        <v>744000</v>
      </c>
      <c r="K23" s="267"/>
      <c r="L23" s="267">
        <v>35879000</v>
      </c>
    </row>
    <row r="24" spans="1:12" ht="15" customHeight="1" x14ac:dyDescent="0.2">
      <c r="A24" s="583">
        <v>31000</v>
      </c>
      <c r="B24" s="584">
        <v>31000</v>
      </c>
      <c r="C24" s="266" t="s">
        <v>68</v>
      </c>
      <c r="D24" s="105">
        <v>759595420</v>
      </c>
      <c r="E24" s="105">
        <v>29295000</v>
      </c>
      <c r="F24" s="105">
        <v>4565000</v>
      </c>
      <c r="G24" s="105">
        <v>39549600</v>
      </c>
      <c r="H24" s="105">
        <v>0</v>
      </c>
      <c r="I24" s="105">
        <v>1594000</v>
      </c>
      <c r="J24" s="105">
        <v>2145000</v>
      </c>
      <c r="K24" s="267"/>
      <c r="L24" s="267">
        <v>49316000</v>
      </c>
    </row>
    <row r="25" spans="1:12" ht="15" customHeight="1" x14ac:dyDescent="0.2">
      <c r="A25" s="583">
        <v>41000</v>
      </c>
      <c r="B25" s="584">
        <v>41000</v>
      </c>
      <c r="C25" s="266" t="s">
        <v>69</v>
      </c>
      <c r="D25" s="105">
        <v>1059175234</v>
      </c>
      <c r="E25" s="105">
        <v>92070000</v>
      </c>
      <c r="F25" s="105">
        <v>4455000</v>
      </c>
      <c r="G25" s="105">
        <v>51089400</v>
      </c>
      <c r="H25" s="105">
        <v>0</v>
      </c>
      <c r="I25" s="105">
        <v>7301000</v>
      </c>
      <c r="J25" s="105">
        <v>912000</v>
      </c>
      <c r="K25" s="267"/>
      <c r="L25" s="267">
        <v>63075000</v>
      </c>
    </row>
    <row r="26" spans="1:12" ht="15" customHeight="1" x14ac:dyDescent="0.2">
      <c r="A26" s="583">
        <v>43000</v>
      </c>
      <c r="B26" s="584">
        <v>43000</v>
      </c>
      <c r="C26" s="266" t="s">
        <v>70</v>
      </c>
      <c r="D26" s="105">
        <v>641663915</v>
      </c>
      <c r="E26" s="105">
        <v>47250000</v>
      </c>
      <c r="F26" s="105">
        <v>4716000</v>
      </c>
      <c r="G26" s="105">
        <v>27853200</v>
      </c>
      <c r="H26" s="105">
        <v>0</v>
      </c>
      <c r="I26" s="105">
        <v>908000</v>
      </c>
      <c r="J26" s="105">
        <v>1381000</v>
      </c>
      <c r="K26" s="267"/>
      <c r="L26" s="267">
        <v>36959000</v>
      </c>
    </row>
    <row r="27" spans="1:12" ht="15" customHeight="1" x14ac:dyDescent="0.2">
      <c r="A27" s="583">
        <v>51000</v>
      </c>
      <c r="B27" s="584">
        <v>51000</v>
      </c>
      <c r="C27" s="266" t="s">
        <v>71</v>
      </c>
      <c r="D27" s="105">
        <v>374956657</v>
      </c>
      <c r="E27" s="105">
        <v>11070000</v>
      </c>
      <c r="F27" s="105">
        <v>0</v>
      </c>
      <c r="G27" s="105">
        <v>3213000</v>
      </c>
      <c r="H27" s="105">
        <v>23871231.335722234</v>
      </c>
      <c r="I27" s="105">
        <v>0</v>
      </c>
      <c r="J27" s="105">
        <v>0</v>
      </c>
      <c r="K27" s="267"/>
      <c r="L27" s="267">
        <v>20095000</v>
      </c>
    </row>
    <row r="28" spans="1:12" ht="15" customHeight="1" x14ac:dyDescent="0.2">
      <c r="A28" s="583">
        <v>52000</v>
      </c>
      <c r="B28" s="584">
        <v>52000</v>
      </c>
      <c r="C28" s="266" t="s">
        <v>72</v>
      </c>
      <c r="D28" s="105">
        <v>103413967</v>
      </c>
      <c r="E28" s="105">
        <v>3240000</v>
      </c>
      <c r="F28" s="105">
        <v>190000</v>
      </c>
      <c r="G28" s="105">
        <v>739800</v>
      </c>
      <c r="H28" s="105">
        <v>7186199.3819662295</v>
      </c>
      <c r="I28" s="105">
        <v>0</v>
      </c>
      <c r="J28" s="105">
        <v>0</v>
      </c>
      <c r="K28" s="267"/>
      <c r="L28" s="267">
        <v>5281000</v>
      </c>
    </row>
    <row r="29" spans="1:12" ht="15" customHeight="1" x14ac:dyDescent="0.2">
      <c r="A29" s="583">
        <v>53000</v>
      </c>
      <c r="B29" s="584">
        <v>53000</v>
      </c>
      <c r="C29" s="266" t="s">
        <v>73</v>
      </c>
      <c r="D29" s="105">
        <v>149681541</v>
      </c>
      <c r="E29" s="105">
        <v>3915000</v>
      </c>
      <c r="F29" s="105">
        <v>0</v>
      </c>
      <c r="G29" s="105">
        <v>1333800</v>
      </c>
      <c r="H29" s="105">
        <v>11164565.970260898</v>
      </c>
      <c r="I29" s="105">
        <v>0</v>
      </c>
      <c r="J29" s="105">
        <v>0</v>
      </c>
      <c r="K29" s="267"/>
      <c r="L29" s="267">
        <v>8120000</v>
      </c>
    </row>
    <row r="30" spans="1:12" ht="15" customHeight="1" x14ac:dyDescent="0.2">
      <c r="A30" s="583">
        <v>54000</v>
      </c>
      <c r="B30" s="584">
        <v>54000</v>
      </c>
      <c r="C30" s="266" t="s">
        <v>74</v>
      </c>
      <c r="D30" s="105">
        <v>216805907</v>
      </c>
      <c r="E30" s="105">
        <v>5805000</v>
      </c>
      <c r="F30" s="105">
        <v>0</v>
      </c>
      <c r="G30" s="105">
        <v>2532600</v>
      </c>
      <c r="H30" s="105">
        <v>13070534.940842975</v>
      </c>
      <c r="I30" s="105">
        <v>274000</v>
      </c>
      <c r="J30" s="105">
        <v>104000</v>
      </c>
      <c r="K30" s="267"/>
      <c r="L30" s="267">
        <v>11671000</v>
      </c>
    </row>
    <row r="31" spans="1:12" x14ac:dyDescent="0.2">
      <c r="A31" s="583">
        <v>55000</v>
      </c>
      <c r="B31" s="584">
        <v>55000</v>
      </c>
      <c r="C31" s="266" t="s">
        <v>75</v>
      </c>
      <c r="D31" s="105">
        <v>125099092</v>
      </c>
      <c r="E31" s="105">
        <v>0</v>
      </c>
      <c r="F31" s="105">
        <v>327000</v>
      </c>
      <c r="G31" s="105">
        <v>3898800</v>
      </c>
      <c r="H31" s="105">
        <v>0</v>
      </c>
      <c r="I31" s="105">
        <v>657000</v>
      </c>
      <c r="J31" s="105">
        <v>408000</v>
      </c>
      <c r="K31" s="267"/>
      <c r="L31" s="267">
        <v>6862000</v>
      </c>
    </row>
    <row r="32" spans="1:12" x14ac:dyDescent="0.2">
      <c r="A32" s="598">
        <v>56000</v>
      </c>
      <c r="B32" s="599">
        <v>56000</v>
      </c>
      <c r="C32" s="266" t="s">
        <v>76</v>
      </c>
      <c r="D32" s="105">
        <v>164590535</v>
      </c>
      <c r="E32" s="105">
        <v>0</v>
      </c>
      <c r="F32" s="105">
        <v>299000</v>
      </c>
      <c r="G32" s="105">
        <v>4703400</v>
      </c>
      <c r="H32" s="105">
        <v>0</v>
      </c>
      <c r="I32" s="105">
        <v>270000</v>
      </c>
      <c r="J32" s="105">
        <v>0</v>
      </c>
      <c r="K32" s="267"/>
      <c r="L32" s="267">
        <v>9320000</v>
      </c>
    </row>
    <row r="33" spans="1:12" ht="12.75" customHeight="1" x14ac:dyDescent="0.2">
      <c r="A33" s="596" t="s">
        <v>245</v>
      </c>
      <c r="B33" s="597"/>
      <c r="C33" s="266"/>
      <c r="D33" s="268"/>
      <c r="E33" s="268"/>
      <c r="F33" s="269">
        <v>10901000</v>
      </c>
      <c r="G33" s="268"/>
      <c r="H33" s="268"/>
      <c r="I33" s="268"/>
      <c r="J33" s="268"/>
      <c r="K33" s="270"/>
      <c r="L33" s="270"/>
    </row>
    <row r="34" spans="1:12" s="106" customFormat="1" x14ac:dyDescent="0.2">
      <c r="A34" s="590" t="s">
        <v>217</v>
      </c>
      <c r="B34" s="591"/>
      <c r="C34" s="266"/>
      <c r="D34" s="268"/>
      <c r="E34" s="268"/>
      <c r="F34" s="269"/>
      <c r="G34" s="268"/>
      <c r="H34" s="268"/>
      <c r="I34" s="268"/>
      <c r="J34" s="268"/>
      <c r="K34" s="346">
        <v>30000000</v>
      </c>
      <c r="L34" s="270"/>
    </row>
    <row r="35" spans="1:12" ht="13.5" thickBot="1" x14ac:dyDescent="0.25">
      <c r="A35" s="592" t="s">
        <v>77</v>
      </c>
      <c r="B35" s="593"/>
      <c r="C35" s="593"/>
      <c r="D35" s="443">
        <f t="shared" ref="D35:F35" si="0">SUM(D7:D33)</f>
        <v>21639951430.522102</v>
      </c>
      <c r="E35" s="443">
        <f>SUM(E7:E33)</f>
        <v>1748385000</v>
      </c>
      <c r="F35" s="443">
        <f t="shared" si="0"/>
        <v>120000000</v>
      </c>
      <c r="G35" s="443">
        <f>SUM(G7:G33)</f>
        <v>764310600</v>
      </c>
      <c r="H35" s="443">
        <f>SUM(H7:H33)</f>
        <v>100000000.15000001</v>
      </c>
      <c r="I35" s="443">
        <f>SUM(I7:I33)</f>
        <v>86690000</v>
      </c>
      <c r="J35" s="443">
        <f>SUM(J7:J33)</f>
        <v>22000000</v>
      </c>
      <c r="K35" s="443">
        <f>+K34</f>
        <v>30000000</v>
      </c>
      <c r="L35" s="444">
        <f>SUM(L7:L34)</f>
        <v>1235000000</v>
      </c>
    </row>
    <row r="36" spans="1:12" ht="12.75" customHeight="1" x14ac:dyDescent="0.2">
      <c r="A36" s="103"/>
      <c r="B36" s="594"/>
      <c r="C36" s="594"/>
      <c r="D36" s="594"/>
      <c r="E36" s="594"/>
      <c r="F36" s="594"/>
      <c r="G36" s="594"/>
      <c r="H36" s="594"/>
      <c r="I36" s="594"/>
      <c r="J36" s="594"/>
      <c r="K36" s="594"/>
      <c r="L36" s="594"/>
    </row>
    <row r="37" spans="1:12" ht="12.75" customHeight="1" x14ac:dyDescent="0.2">
      <c r="A37" s="201" t="s">
        <v>218</v>
      </c>
      <c r="B37" s="201"/>
      <c r="C37" s="201"/>
      <c r="D37" s="201"/>
      <c r="E37" s="201"/>
      <c r="F37" s="201"/>
      <c r="G37" s="201"/>
      <c r="H37" s="201"/>
      <c r="I37" s="201"/>
      <c r="J37" s="201"/>
      <c r="K37" s="201"/>
      <c r="L37" s="201"/>
    </row>
    <row r="38" spans="1:12" x14ac:dyDescent="0.2">
      <c r="A38" s="595" t="s">
        <v>246</v>
      </c>
      <c r="B38" s="595"/>
      <c r="C38" s="595"/>
      <c r="D38" s="595"/>
      <c r="E38" s="595"/>
      <c r="F38" s="595"/>
      <c r="G38" s="595"/>
      <c r="H38" s="595"/>
      <c r="I38" s="595"/>
      <c r="J38" s="595"/>
      <c r="K38" s="595"/>
      <c r="L38" s="595"/>
    </row>
  </sheetData>
  <mergeCells count="33">
    <mergeCell ref="A3:L3"/>
    <mergeCell ref="A34:B34"/>
    <mergeCell ref="A35:C35"/>
    <mergeCell ref="B36:L36"/>
    <mergeCell ref="A38:L38"/>
    <mergeCell ref="A33:B33"/>
    <mergeCell ref="A30:B30"/>
    <mergeCell ref="A31:B31"/>
    <mergeCell ref="A32:B32"/>
    <mergeCell ref="A26:B26"/>
    <mergeCell ref="A27:B27"/>
    <mergeCell ref="A28:B28"/>
    <mergeCell ref="A29:B29"/>
    <mergeCell ref="A25:B25"/>
    <mergeCell ref="A14:B14"/>
    <mergeCell ref="A15:B15"/>
    <mergeCell ref="A6:B6"/>
    <mergeCell ref="A7:B7"/>
    <mergeCell ref="A8:B8"/>
    <mergeCell ref="A9:B9"/>
    <mergeCell ref="A16:B16"/>
    <mergeCell ref="A10:B10"/>
    <mergeCell ref="A11:B11"/>
    <mergeCell ref="A12:B12"/>
    <mergeCell ref="A22:B22"/>
    <mergeCell ref="A17:B17"/>
    <mergeCell ref="A23:B23"/>
    <mergeCell ref="A24:B24"/>
    <mergeCell ref="A13:B13"/>
    <mergeCell ref="A20:B20"/>
    <mergeCell ref="A21:B21"/>
    <mergeCell ref="A19:B19"/>
    <mergeCell ref="A18:B18"/>
  </mergeCells>
  <printOptions horizontalCentered="1"/>
  <pageMargins left="0.70866141732283472" right="0.70866141732283472" top="0.78740157480314965" bottom="0.78740157480314965" header="0.31496062992125984" footer="0.31496062992125984"/>
  <pageSetup paperSize="9" scale="67" orientation="landscape" r:id="rId1"/>
  <headerFooter>
    <oddHeader>&amp;RKapitola C.I.1
&amp;"-,Tučné"Tabulka č. 3</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O46"/>
  <sheetViews>
    <sheetView zoomScale="70" zoomScaleNormal="70" workbookViewId="0">
      <selection activeCell="R43" sqref="R43"/>
    </sheetView>
  </sheetViews>
  <sheetFormatPr defaultColWidth="9.140625" defaultRowHeight="15" x14ac:dyDescent="0.25"/>
  <cols>
    <col min="1" max="1" width="9.140625" style="107"/>
    <col min="2" max="2" width="55.5703125" style="107" customWidth="1"/>
    <col min="3" max="3" width="17.7109375" style="107" customWidth="1"/>
    <col min="4" max="4" width="18.5703125" style="107" customWidth="1"/>
    <col min="5" max="5" width="17.7109375" style="107" customWidth="1"/>
    <col min="6" max="6" width="18.140625" style="107" customWidth="1"/>
    <col min="7" max="8" width="17.7109375" style="107" customWidth="1"/>
    <col min="9" max="9" width="23.5703125" style="107" customWidth="1"/>
    <col min="10" max="10" width="18.42578125" style="107" customWidth="1"/>
    <col min="11" max="11" width="21.140625" style="107" customWidth="1"/>
    <col min="12" max="12" width="29.5703125" style="107" customWidth="1"/>
    <col min="13" max="13" width="16.7109375" style="107" customWidth="1"/>
    <col min="14" max="14" width="19.7109375" style="107" customWidth="1"/>
    <col min="15" max="15" width="32.85546875" style="107" customWidth="1"/>
    <col min="16" max="16" width="15.140625" style="107" customWidth="1"/>
    <col min="17" max="17" width="2.85546875" style="107" customWidth="1"/>
    <col min="18" max="18" width="14" style="107" customWidth="1"/>
    <col min="19" max="16384" width="9.140625" style="107"/>
  </cols>
  <sheetData>
    <row r="1" spans="1:15" ht="27.75" x14ac:dyDescent="0.4">
      <c r="A1" s="211" t="s">
        <v>247</v>
      </c>
      <c r="B1" s="110"/>
      <c r="C1" s="110"/>
      <c r="D1" s="110"/>
      <c r="E1" s="110"/>
      <c r="F1" s="110"/>
      <c r="G1" s="110"/>
      <c r="H1" s="110"/>
      <c r="I1" s="110"/>
      <c r="J1"/>
      <c r="K1"/>
      <c r="L1"/>
      <c r="M1"/>
      <c r="N1"/>
      <c r="O1"/>
    </row>
    <row r="2" spans="1:15" ht="28.5" x14ac:dyDescent="0.45">
      <c r="A2" s="113" t="s">
        <v>97</v>
      </c>
      <c r="J2"/>
      <c r="K2"/>
      <c r="L2"/>
      <c r="M2"/>
      <c r="N2"/>
      <c r="O2"/>
    </row>
    <row r="3" spans="1:15" ht="28.5" x14ac:dyDescent="0.45">
      <c r="A3" s="113"/>
      <c r="J3"/>
      <c r="K3"/>
      <c r="L3"/>
      <c r="M3"/>
      <c r="N3"/>
      <c r="O3"/>
    </row>
    <row r="4" spans="1:15" x14ac:dyDescent="0.25">
      <c r="B4" s="212" t="s">
        <v>96</v>
      </c>
      <c r="C4" s="213">
        <f>'[1]1 Bilance'!O19</f>
        <v>21608859232</v>
      </c>
      <c r="D4" s="212" t="s">
        <v>95</v>
      </c>
      <c r="J4"/>
      <c r="K4"/>
      <c r="L4"/>
      <c r="M4"/>
      <c r="N4"/>
      <c r="O4"/>
    </row>
    <row r="5" spans="1:15" x14ac:dyDescent="0.25">
      <c r="B5" s="212" t="s">
        <v>182</v>
      </c>
      <c r="C5" s="213">
        <f>'[1]1 Bilance'!O16</f>
        <v>17395401074</v>
      </c>
      <c r="D5" s="212" t="s">
        <v>95</v>
      </c>
      <c r="E5" s="212" t="s">
        <v>94</v>
      </c>
      <c r="F5" s="214">
        <f>C5/$C$4</f>
        <v>0.80501246674973015</v>
      </c>
      <c r="H5" s="212" t="s">
        <v>183</v>
      </c>
      <c r="I5" s="215">
        <f>C5/($C$5+$C$6)</f>
        <v>0.833430035850523</v>
      </c>
      <c r="J5"/>
      <c r="K5" s="213"/>
      <c r="L5" s="213"/>
      <c r="M5"/>
      <c r="N5"/>
      <c r="O5"/>
    </row>
    <row r="6" spans="1:15" x14ac:dyDescent="0.25">
      <c r="B6" s="212" t="s">
        <v>184</v>
      </c>
      <c r="C6" s="213">
        <f>'[1]1 Bilance'!O17</f>
        <v>3476658158</v>
      </c>
      <c r="D6" s="212" t="s">
        <v>95</v>
      </c>
      <c r="E6" s="212" t="s">
        <v>94</v>
      </c>
      <c r="F6" s="214">
        <f>C6/$C$4</f>
        <v>0.16089040706283592</v>
      </c>
      <c r="H6" s="212" t="s">
        <v>183</v>
      </c>
      <c r="I6" s="215">
        <f>C6/($C$5+$C$6)</f>
        <v>0.16656996414947697</v>
      </c>
      <c r="J6"/>
      <c r="K6" s="213"/>
      <c r="L6" s="213"/>
      <c r="M6"/>
      <c r="N6"/>
      <c r="O6"/>
    </row>
    <row r="7" spans="1:15" x14ac:dyDescent="0.25">
      <c r="B7" s="212" t="s">
        <v>219</v>
      </c>
      <c r="C7" s="213">
        <f>'[1]1 Bilance'!O18</f>
        <v>736800000</v>
      </c>
      <c r="D7" s="212" t="s">
        <v>95</v>
      </c>
      <c r="E7" s="212" t="s">
        <v>94</v>
      </c>
      <c r="F7" s="214">
        <f>C7/$C$4</f>
        <v>3.40971261874339E-2</v>
      </c>
      <c r="J7"/>
      <c r="K7"/>
      <c r="L7"/>
      <c r="M7"/>
      <c r="N7"/>
      <c r="O7"/>
    </row>
    <row r="8" spans="1:15" x14ac:dyDescent="0.25">
      <c r="B8" s="110" t="s">
        <v>185</v>
      </c>
      <c r="C8" s="271">
        <v>500000000</v>
      </c>
      <c r="D8" s="110" t="s">
        <v>95</v>
      </c>
      <c r="E8" s="212"/>
      <c r="F8" s="214"/>
      <c r="J8"/>
      <c r="K8"/>
      <c r="L8"/>
      <c r="M8"/>
      <c r="N8"/>
      <c r="O8"/>
    </row>
    <row r="9" spans="1:15" x14ac:dyDescent="0.25">
      <c r="B9" s="110" t="s">
        <v>186</v>
      </c>
      <c r="C9" s="271">
        <v>115000000</v>
      </c>
      <c r="D9" s="110" t="s">
        <v>95</v>
      </c>
      <c r="I9" s="109"/>
      <c r="J9" s="212"/>
      <c r="K9" s="109"/>
      <c r="L9" s="109"/>
      <c r="M9"/>
      <c r="N9"/>
      <c r="O9"/>
    </row>
    <row r="10" spans="1:15" x14ac:dyDescent="0.25">
      <c r="B10" s="110" t="s">
        <v>220</v>
      </c>
      <c r="C10" s="271">
        <v>85000000</v>
      </c>
      <c r="D10" s="110" t="s">
        <v>95</v>
      </c>
      <c r="I10" s="109"/>
      <c r="J10" s="212"/>
      <c r="K10" s="109"/>
      <c r="L10" s="109"/>
      <c r="M10"/>
      <c r="N10"/>
      <c r="O10"/>
    </row>
    <row r="11" spans="1:15" x14ac:dyDescent="0.25">
      <c r="B11" s="110" t="s">
        <v>248</v>
      </c>
      <c r="C11" s="271">
        <v>30000000</v>
      </c>
      <c r="D11" s="110" t="s">
        <v>95</v>
      </c>
      <c r="I11" s="109"/>
      <c r="J11" s="212"/>
      <c r="K11" s="109"/>
      <c r="L11" s="109"/>
      <c r="M11"/>
      <c r="N11"/>
      <c r="O11"/>
    </row>
    <row r="12" spans="1:15" x14ac:dyDescent="0.25">
      <c r="B12" s="110" t="s">
        <v>221</v>
      </c>
      <c r="C12" s="271">
        <v>6800000</v>
      </c>
      <c r="D12" s="110" t="s">
        <v>95</v>
      </c>
      <c r="I12" s="109"/>
      <c r="J12"/>
      <c r="K12" s="109"/>
      <c r="L12" s="109"/>
      <c r="M12"/>
      <c r="N12"/>
      <c r="O12" s="272"/>
    </row>
    <row r="13" spans="1:15" x14ac:dyDescent="0.25">
      <c r="B13" s="212" t="s">
        <v>222</v>
      </c>
      <c r="C13" s="213">
        <v>37370000</v>
      </c>
      <c r="D13" s="212" t="s">
        <v>95</v>
      </c>
      <c r="I13" s="109"/>
      <c r="J13"/>
      <c r="K13" s="109"/>
      <c r="L13" s="109"/>
      <c r="M13"/>
      <c r="N13"/>
      <c r="O13" s="272"/>
    </row>
    <row r="14" spans="1:15" ht="15.75" thickBot="1" x14ac:dyDescent="0.3">
      <c r="B14" s="212"/>
      <c r="I14" s="109"/>
      <c r="J14"/>
      <c r="K14" s="109"/>
      <c r="L14" s="109"/>
      <c r="M14"/>
      <c r="N14"/>
      <c r="O14" s="272" t="s">
        <v>175</v>
      </c>
    </row>
    <row r="15" spans="1:15" x14ac:dyDescent="0.25">
      <c r="A15" s="602" t="s">
        <v>93</v>
      </c>
      <c r="B15" s="605" t="s">
        <v>92</v>
      </c>
      <c r="C15" s="630" t="s">
        <v>187</v>
      </c>
      <c r="D15" s="631"/>
      <c r="E15" s="631"/>
      <c r="F15" s="632"/>
      <c r="G15" s="633" t="s">
        <v>188</v>
      </c>
      <c r="H15" s="634"/>
      <c r="I15" s="635" t="s">
        <v>178</v>
      </c>
      <c r="J15" s="636"/>
      <c r="K15" s="636"/>
      <c r="L15" s="636"/>
      <c r="M15" s="637"/>
      <c r="N15" s="613" t="s">
        <v>189</v>
      </c>
      <c r="O15" s="608" t="s">
        <v>91</v>
      </c>
    </row>
    <row r="16" spans="1:15" ht="32.25" customHeight="1" x14ac:dyDescent="0.25">
      <c r="A16" s="603"/>
      <c r="B16" s="606"/>
      <c r="C16" s="616" t="s">
        <v>87</v>
      </c>
      <c r="D16" s="618" t="s">
        <v>90</v>
      </c>
      <c r="E16" s="620" t="s">
        <v>89</v>
      </c>
      <c r="F16" s="622" t="s">
        <v>88</v>
      </c>
      <c r="G16" s="624" t="s">
        <v>87</v>
      </c>
      <c r="H16" s="626" t="s">
        <v>90</v>
      </c>
      <c r="I16" s="628" t="s">
        <v>190</v>
      </c>
      <c r="J16" s="611" t="s">
        <v>191</v>
      </c>
      <c r="K16" s="611" t="s">
        <v>223</v>
      </c>
      <c r="L16" s="611" t="s">
        <v>249</v>
      </c>
      <c r="M16" s="611" t="s">
        <v>224</v>
      </c>
      <c r="N16" s="614"/>
      <c r="O16" s="609"/>
    </row>
    <row r="17" spans="1:15" ht="30" customHeight="1" thickBot="1" x14ac:dyDescent="0.3">
      <c r="A17" s="604"/>
      <c r="B17" s="607"/>
      <c r="C17" s="617"/>
      <c r="D17" s="619"/>
      <c r="E17" s="621"/>
      <c r="F17" s="623"/>
      <c r="G17" s="625"/>
      <c r="H17" s="627"/>
      <c r="I17" s="629"/>
      <c r="J17" s="612"/>
      <c r="K17" s="612"/>
      <c r="L17" s="612"/>
      <c r="M17" s="612"/>
      <c r="N17" s="615"/>
      <c r="O17" s="610"/>
    </row>
    <row r="18" spans="1:15" x14ac:dyDescent="0.25">
      <c r="A18" s="445">
        <v>11000</v>
      </c>
      <c r="B18" s="216" t="s">
        <v>86</v>
      </c>
      <c r="C18" s="217">
        <v>0.17769266393013733</v>
      </c>
      <c r="D18" s="218">
        <f>ROUND(C18*$C$5,0)</f>
        <v>3091035157</v>
      </c>
      <c r="E18" s="218"/>
      <c r="F18" s="219">
        <f>D18-E18</f>
        <v>3091035157</v>
      </c>
      <c r="G18" s="220">
        <f>'[2]2d Výkonová část segment 4'!V6</f>
        <v>0.21055171924771285</v>
      </c>
      <c r="H18" s="219">
        <f>ROUND(G18*$C$6,0)</f>
        <v>732016352</v>
      </c>
      <c r="I18" s="347">
        <v>335883442</v>
      </c>
      <c r="J18" s="273">
        <f>VLOOKUP(A18,'[2]3b Ukazatel P - Pedagog. fak.'!$A$8:$P$16,16,0)</f>
        <v>21542721</v>
      </c>
      <c r="K18" s="273">
        <f>VLOOKUP(A18,'[2]3c Ukazatel P - pedagogické SP'!$B$10:$I$25,8,0)</f>
        <v>13937423</v>
      </c>
      <c r="L18" s="348">
        <v>4576041</v>
      </c>
      <c r="M18" s="274"/>
      <c r="N18" s="221"/>
      <c r="O18" s="446">
        <f t="shared" ref="O18:O43" si="0">SUM(F18,H18,I18:N18)</f>
        <v>4198991136</v>
      </c>
    </row>
    <row r="19" spans="1:15" x14ac:dyDescent="0.25">
      <c r="A19" s="447">
        <v>12000</v>
      </c>
      <c r="B19" s="222" t="s">
        <v>52</v>
      </c>
      <c r="C19" s="223">
        <v>3.082602439109907E-2</v>
      </c>
      <c r="D19" s="224">
        <f t="shared" ref="D19:D43" si="1">ROUND(C19*$C$5,0)</f>
        <v>536231058</v>
      </c>
      <c r="E19" s="224"/>
      <c r="F19" s="225">
        <f t="shared" ref="F19:F43" si="2">D19-E19</f>
        <v>536231058</v>
      </c>
      <c r="G19" s="226">
        <f>'[2]2c Výkonová část segment 3'!V6</f>
        <v>3.1603607729181672E-2</v>
      </c>
      <c r="H19" s="225">
        <f>ROUND(G19*$C$6,0)</f>
        <v>109874941</v>
      </c>
      <c r="I19" s="349"/>
      <c r="J19" s="224">
        <f>VLOOKUP(A19,'[2]3b Ukazatel P - Pedagog. fak.'!$A$8:$P$16,16,0)</f>
        <v>10844531</v>
      </c>
      <c r="K19" s="224">
        <f>VLOOKUP(A19,'[2]3c Ukazatel P - pedagogické SP'!$B$10:$I$25,8,0)</f>
        <v>6167953</v>
      </c>
      <c r="L19" s="225">
        <v>1510619</v>
      </c>
      <c r="M19" s="227"/>
      <c r="N19" s="228"/>
      <c r="O19" s="448">
        <f t="shared" si="0"/>
        <v>664629102</v>
      </c>
    </row>
    <row r="20" spans="1:15" x14ac:dyDescent="0.25">
      <c r="A20" s="447">
        <v>13000</v>
      </c>
      <c r="B20" s="222" t="s">
        <v>85</v>
      </c>
      <c r="C20" s="223">
        <v>2.4582741623257617E-2</v>
      </c>
      <c r="D20" s="224">
        <f t="shared" si="1"/>
        <v>427626650</v>
      </c>
      <c r="E20" s="224"/>
      <c r="F20" s="225">
        <f t="shared" si="2"/>
        <v>427626650</v>
      </c>
      <c r="G20" s="226">
        <f>'[2]2c Výkonová část segment 3'!V7</f>
        <v>1.4906179582957833E-2</v>
      </c>
      <c r="H20" s="225">
        <f t="shared" ref="H20:H43" si="3">ROUND(G20*$C$6,0)</f>
        <v>51823691</v>
      </c>
      <c r="I20" s="349"/>
      <c r="J20" s="224">
        <f>VLOOKUP(A20,'[2]3b Ukazatel P - Pedagog. fak.'!$A$8:$P$16,16,0)</f>
        <v>11159272</v>
      </c>
      <c r="K20" s="224">
        <f>VLOOKUP(A20,'[2]3c Ukazatel P - pedagogické SP'!$B$10:$I$25,8,0)</f>
        <v>5368510</v>
      </c>
      <c r="L20" s="225">
        <v>1499297</v>
      </c>
      <c r="M20" s="227"/>
      <c r="N20" s="228"/>
      <c r="O20" s="448">
        <f t="shared" si="0"/>
        <v>497477420</v>
      </c>
    </row>
    <row r="21" spans="1:15" x14ac:dyDescent="0.25">
      <c r="A21" s="447">
        <v>14000</v>
      </c>
      <c r="B21" s="222" t="s">
        <v>54</v>
      </c>
      <c r="C21" s="223">
        <v>0.1168226092020371</v>
      </c>
      <c r="D21" s="224">
        <f t="shared" si="1"/>
        <v>2032176142</v>
      </c>
      <c r="E21" s="224"/>
      <c r="F21" s="225">
        <f t="shared" si="2"/>
        <v>2032176142</v>
      </c>
      <c r="G21" s="220">
        <f>'[2]2d Výkonová část segment 4'!V7</f>
        <v>0.12032904323569274</v>
      </c>
      <c r="H21" s="225">
        <f t="shared" si="3"/>
        <v>418342950</v>
      </c>
      <c r="I21" s="349">
        <v>109815431</v>
      </c>
      <c r="J21" s="224">
        <f>VLOOKUP(A21,'[2]3b Ukazatel P - Pedagog. fak.'!$A$8:$P$16,16,0)</f>
        <v>15230444</v>
      </c>
      <c r="K21" s="224">
        <f>VLOOKUP(A21,'[2]3c Ukazatel P - pedagogické SP'!$B$10:$I$25,8,0)</f>
        <v>17053803</v>
      </c>
      <c r="L21" s="225">
        <v>4285301</v>
      </c>
      <c r="M21" s="227"/>
      <c r="N21" s="228"/>
      <c r="O21" s="449">
        <f t="shared" si="0"/>
        <v>2596904071</v>
      </c>
    </row>
    <row r="22" spans="1:15" x14ac:dyDescent="0.25">
      <c r="A22" s="447">
        <v>15000</v>
      </c>
      <c r="B22" s="222" t="s">
        <v>55</v>
      </c>
      <c r="C22" s="223">
        <v>6.3291886180730228E-2</v>
      </c>
      <c r="D22" s="224">
        <f t="shared" si="1"/>
        <v>1100987745</v>
      </c>
      <c r="E22" s="224"/>
      <c r="F22" s="225">
        <f t="shared" si="2"/>
        <v>1100987745</v>
      </c>
      <c r="G22" s="220">
        <f>'[2]2d Výkonová část segment 4'!V8</f>
        <v>7.5054893829038835E-2</v>
      </c>
      <c r="H22" s="225">
        <f t="shared" si="3"/>
        <v>260940209</v>
      </c>
      <c r="I22" s="349">
        <v>58551127</v>
      </c>
      <c r="J22" s="224">
        <f>VLOOKUP(A22,'[2]3b Ukazatel P - Pedagog. fak.'!$A$8:$P$16,16,0)</f>
        <v>10815969</v>
      </c>
      <c r="K22" s="224">
        <f>VLOOKUP(A22,'[2]3c Ukazatel P - pedagogické SP'!$B$10:$I$25,8,0)</f>
        <v>14560225</v>
      </c>
      <c r="L22" s="225">
        <v>6329147</v>
      </c>
      <c r="M22" s="227"/>
      <c r="N22" s="228"/>
      <c r="O22" s="449">
        <f>SUM(F22,H22,I22:N22)</f>
        <v>1452184422</v>
      </c>
    </row>
    <row r="23" spans="1:15" x14ac:dyDescent="0.25">
      <c r="A23" s="447">
        <v>16000</v>
      </c>
      <c r="B23" s="222" t="s">
        <v>56</v>
      </c>
      <c r="C23" s="223">
        <v>1.2314671012166578E-2</v>
      </c>
      <c r="D23" s="224">
        <f t="shared" si="1"/>
        <v>214218641</v>
      </c>
      <c r="E23" s="224"/>
      <c r="F23" s="225">
        <f t="shared" si="2"/>
        <v>214218641</v>
      </c>
      <c r="G23" s="226">
        <f>'[2]2c Výkonová část segment 3'!V8</f>
        <v>9.2727774944715135E-3</v>
      </c>
      <c r="H23" s="225">
        <f t="shared" si="3"/>
        <v>32238278</v>
      </c>
      <c r="I23" s="349"/>
      <c r="J23" s="224"/>
      <c r="K23" s="224"/>
      <c r="L23" s="225"/>
      <c r="M23" s="227"/>
      <c r="N23" s="228"/>
      <c r="O23" s="448">
        <f t="shared" si="0"/>
        <v>246456919</v>
      </c>
    </row>
    <row r="24" spans="1:15" x14ac:dyDescent="0.25">
      <c r="A24" s="447">
        <v>17000</v>
      </c>
      <c r="B24" s="222" t="s">
        <v>84</v>
      </c>
      <c r="C24" s="223">
        <v>2.7883961720174572E-2</v>
      </c>
      <c r="D24" s="224">
        <f t="shared" si="1"/>
        <v>485052698</v>
      </c>
      <c r="E24" s="224"/>
      <c r="F24" s="225">
        <f t="shared" si="2"/>
        <v>485052698</v>
      </c>
      <c r="G24" s="226">
        <f>'[2]2c Výkonová část segment 3'!V9</f>
        <v>2.4786325333275242E-2</v>
      </c>
      <c r="H24" s="225">
        <f t="shared" si="3"/>
        <v>86173580</v>
      </c>
      <c r="I24" s="349"/>
      <c r="J24" s="224">
        <f>VLOOKUP(A24,'[2]3b Ukazatel P - Pedagog. fak.'!$A$8:$P$16,16,0)</f>
        <v>9004189</v>
      </c>
      <c r="K24" s="224">
        <f>VLOOKUP(A24,'[2]3c Ukazatel P - pedagogické SP'!$B$10:$I$25,8,0)</f>
        <v>6302710</v>
      </c>
      <c r="L24" s="225">
        <v>4110080</v>
      </c>
      <c r="M24" s="227"/>
      <c r="N24" s="228"/>
      <c r="O24" s="448">
        <f t="shared" si="0"/>
        <v>590643257</v>
      </c>
    </row>
    <row r="25" spans="1:15" x14ac:dyDescent="0.25">
      <c r="A25" s="447">
        <v>18000</v>
      </c>
      <c r="B25" s="222" t="s">
        <v>58</v>
      </c>
      <c r="C25" s="223">
        <v>1.6988869327702848E-2</v>
      </c>
      <c r="D25" s="224">
        <f t="shared" si="1"/>
        <v>295528196</v>
      </c>
      <c r="E25" s="224"/>
      <c r="F25" s="225">
        <f t="shared" si="2"/>
        <v>295528196</v>
      </c>
      <c r="G25" s="226">
        <f>'[2]2c Výkonová část segment 3'!V10</f>
        <v>1.689919009408412E-2</v>
      </c>
      <c r="H25" s="225">
        <f t="shared" si="3"/>
        <v>58752707</v>
      </c>
      <c r="I25" s="349"/>
      <c r="J25" s="224">
        <f>VLOOKUP(A25,'[2]3b Ukazatel P - Pedagog. fak.'!$A$8:$P$16,16,0)</f>
        <v>14375144</v>
      </c>
      <c r="K25" s="224">
        <f>VLOOKUP(A25,'[2]3c Ukazatel P - pedagogické SP'!$B$10:$I$25,8,0)</f>
        <v>6716844</v>
      </c>
      <c r="L25" s="225">
        <v>3712960</v>
      </c>
      <c r="M25" s="227"/>
      <c r="N25" s="228"/>
      <c r="O25" s="448">
        <f t="shared" si="0"/>
        <v>379085851</v>
      </c>
    </row>
    <row r="26" spans="1:15" x14ac:dyDescent="0.25">
      <c r="A26" s="447">
        <v>19000</v>
      </c>
      <c r="B26" s="222" t="s">
        <v>59</v>
      </c>
      <c r="C26" s="223">
        <v>1.5380770044140011E-2</v>
      </c>
      <c r="D26" s="224">
        <f t="shared" si="1"/>
        <v>267554664</v>
      </c>
      <c r="E26" s="224">
        <v>4694450.0611022701</v>
      </c>
      <c r="F26" s="225">
        <f t="shared" si="2"/>
        <v>262860213.93889773</v>
      </c>
      <c r="G26" s="226">
        <f>'[2]2c Výkonová část segment 3'!V11</f>
        <v>1.0059999684161578E-2</v>
      </c>
      <c r="H26" s="225">
        <f t="shared" si="3"/>
        <v>34975180</v>
      </c>
      <c r="I26" s="349"/>
      <c r="J26" s="224"/>
      <c r="K26" s="224">
        <f>VLOOKUP(A26,'[2]3c Ukazatel P - pedagogické SP'!$B$10:$I$25,8,0)</f>
        <v>874801</v>
      </c>
      <c r="L26" s="225"/>
      <c r="M26" s="227"/>
      <c r="N26" s="228"/>
      <c r="O26" s="448">
        <f t="shared" si="0"/>
        <v>298710194.93889773</v>
      </c>
    </row>
    <row r="27" spans="1:15" x14ac:dyDescent="0.25">
      <c r="A27" s="447">
        <v>21000</v>
      </c>
      <c r="B27" s="222" t="s">
        <v>60</v>
      </c>
      <c r="C27" s="223">
        <v>8.6000149591062336E-2</v>
      </c>
      <c r="D27" s="224">
        <f>ROUND(C27*$C$5,0)</f>
        <v>1496007095</v>
      </c>
      <c r="E27" s="224"/>
      <c r="F27" s="225">
        <f t="shared" si="2"/>
        <v>1496007095</v>
      </c>
      <c r="G27" s="220">
        <f>'[2]2d Výkonová část segment 4'!V9</f>
        <v>8.6400567389388228E-2</v>
      </c>
      <c r="H27" s="225">
        <f t="shared" si="3"/>
        <v>300385237</v>
      </c>
      <c r="I27" s="349"/>
      <c r="J27" s="224"/>
      <c r="K27" s="224">
        <f>VLOOKUP(A27,'[2]3c Ukazatel P - pedagogické SP'!$B$10:$I$25,8,0)</f>
        <v>535584</v>
      </c>
      <c r="L27" s="225">
        <v>2778102</v>
      </c>
      <c r="M27" s="227"/>
      <c r="N27" s="228"/>
      <c r="O27" s="449">
        <f t="shared" si="0"/>
        <v>1799706018</v>
      </c>
    </row>
    <row r="28" spans="1:15" x14ac:dyDescent="0.25">
      <c r="A28" s="447">
        <v>22000</v>
      </c>
      <c r="B28" s="222" t="s">
        <v>83</v>
      </c>
      <c r="C28" s="223">
        <v>2.2861221426518533E-2</v>
      </c>
      <c r="D28" s="224">
        <f t="shared" si="1"/>
        <v>397680116</v>
      </c>
      <c r="E28" s="224">
        <v>3627076.4167937501</v>
      </c>
      <c r="F28" s="225">
        <f t="shared" si="2"/>
        <v>394053039.58320624</v>
      </c>
      <c r="G28" s="226">
        <f>'[2]2c Výkonová část segment 3'!V12</f>
        <v>3.2036208331891566E-2</v>
      </c>
      <c r="H28" s="225">
        <f t="shared" si="3"/>
        <v>111378945</v>
      </c>
      <c r="I28" s="349"/>
      <c r="J28" s="224"/>
      <c r="K28" s="224">
        <f>VLOOKUP(A28,'[2]3c Ukazatel P - pedagogické SP'!$B$10:$I$25,8,0)</f>
        <v>117926</v>
      </c>
      <c r="L28" s="225">
        <v>620821</v>
      </c>
      <c r="M28" s="227"/>
      <c r="N28" s="228"/>
      <c r="O28" s="448">
        <f t="shared" si="0"/>
        <v>506170731.58320624</v>
      </c>
    </row>
    <row r="29" spans="1:15" x14ac:dyDescent="0.25">
      <c r="A29" s="447">
        <v>23000</v>
      </c>
      <c r="B29" s="222" t="s">
        <v>62</v>
      </c>
      <c r="C29" s="223">
        <v>3.7418715986449913E-2</v>
      </c>
      <c r="D29" s="224">
        <f t="shared" si="1"/>
        <v>650913572</v>
      </c>
      <c r="E29" s="224"/>
      <c r="F29" s="225">
        <f t="shared" si="2"/>
        <v>650913572</v>
      </c>
      <c r="G29" s="226">
        <f>'[2]2c Výkonová část segment 3'!V13</f>
        <v>3.4603577431111206E-2</v>
      </c>
      <c r="H29" s="225">
        <f t="shared" si="3"/>
        <v>120304810</v>
      </c>
      <c r="I29" s="349"/>
      <c r="J29" s="224">
        <f>VLOOKUP(A29,'[2]3b Ukazatel P - Pedagog. fak.'!$A$8:$P$16,16,0)</f>
        <v>11003486</v>
      </c>
      <c r="K29" s="224">
        <f>VLOOKUP(A29,'[2]3c Ukazatel P - pedagogické SP'!$B$10:$I$25,8,0)</f>
        <v>3963344</v>
      </c>
      <c r="L29" s="225">
        <v>121725</v>
      </c>
      <c r="M29" s="227"/>
      <c r="N29" s="228"/>
      <c r="O29" s="448">
        <f t="shared" si="0"/>
        <v>786306937</v>
      </c>
    </row>
    <row r="30" spans="1:15" x14ac:dyDescent="0.25">
      <c r="A30" s="447">
        <v>24000</v>
      </c>
      <c r="B30" s="222" t="s">
        <v>63</v>
      </c>
      <c r="C30" s="223">
        <v>2.1809672008994151E-2</v>
      </c>
      <c r="D30" s="224">
        <f t="shared" si="1"/>
        <v>379387992</v>
      </c>
      <c r="E30" s="224"/>
      <c r="F30" s="225">
        <f t="shared" si="2"/>
        <v>379387992</v>
      </c>
      <c r="G30" s="226">
        <f>'[2]2c Výkonová část segment 3'!V14</f>
        <v>1.8074881084548154E-2</v>
      </c>
      <c r="H30" s="225">
        <f t="shared" si="3"/>
        <v>62840183</v>
      </c>
      <c r="I30" s="349"/>
      <c r="J30" s="224">
        <f>VLOOKUP(A30,'[2]3b Ukazatel P - Pedagog. fak.'!$A$8:$P$16,16,0)</f>
        <v>11024244</v>
      </c>
      <c r="K30" s="224">
        <f>VLOOKUP(A30,'[2]3c Ukazatel P - pedagogické SP'!$B$10:$I$25,8,0)</f>
        <v>3517920</v>
      </c>
      <c r="L30" s="225"/>
      <c r="M30" s="227"/>
      <c r="N30" s="228"/>
      <c r="O30" s="448">
        <f t="shared" si="0"/>
        <v>456770339</v>
      </c>
    </row>
    <row r="31" spans="1:15" x14ac:dyDescent="0.25">
      <c r="A31" s="447">
        <v>25000</v>
      </c>
      <c r="B31" s="222" t="s">
        <v>64</v>
      </c>
      <c r="C31" s="223">
        <v>2.6156400983062163E-2</v>
      </c>
      <c r="D31" s="224">
        <f t="shared" si="1"/>
        <v>455001086</v>
      </c>
      <c r="E31" s="224">
        <v>2206275</v>
      </c>
      <c r="F31" s="225">
        <f>D31-E31</f>
        <v>452794811</v>
      </c>
      <c r="G31" s="226">
        <f>'[2]2c Výkonová část segment 3'!V15</f>
        <v>2.141519716603783E-2</v>
      </c>
      <c r="H31" s="225">
        <f t="shared" si="3"/>
        <v>74453320</v>
      </c>
      <c r="I31" s="349"/>
      <c r="J31" s="224"/>
      <c r="K31" s="224">
        <f>VLOOKUP(A31,'[2]3c Ukazatel P - pedagogické SP'!$B$10:$I$25,8,0)</f>
        <v>502401</v>
      </c>
      <c r="L31" s="225"/>
      <c r="M31" s="227"/>
      <c r="N31" s="228"/>
      <c r="O31" s="448">
        <f t="shared" si="0"/>
        <v>527750532</v>
      </c>
    </row>
    <row r="32" spans="1:15" x14ac:dyDescent="0.25">
      <c r="A32" s="447">
        <v>26000</v>
      </c>
      <c r="B32" s="222" t="s">
        <v>65</v>
      </c>
      <c r="C32" s="223">
        <v>6.9372909625618692E-2</v>
      </c>
      <c r="D32" s="224">
        <f t="shared" si="1"/>
        <v>1206769587</v>
      </c>
      <c r="E32" s="224"/>
      <c r="F32" s="225">
        <f t="shared" si="2"/>
        <v>1206769587</v>
      </c>
      <c r="G32" s="220">
        <f>'[2]2d Výkonová část segment 4'!V10</f>
        <v>6.5510807986807168E-2</v>
      </c>
      <c r="H32" s="225">
        <f t="shared" si="3"/>
        <v>227758685</v>
      </c>
      <c r="I32" s="349"/>
      <c r="J32" s="224"/>
      <c r="K32" s="224"/>
      <c r="L32" s="225"/>
      <c r="M32" s="227"/>
      <c r="N32" s="228"/>
      <c r="O32" s="449">
        <f t="shared" si="0"/>
        <v>1434528272</v>
      </c>
    </row>
    <row r="33" spans="1:15" x14ac:dyDescent="0.25">
      <c r="A33" s="447">
        <v>27000</v>
      </c>
      <c r="B33" s="222" t="s">
        <v>82</v>
      </c>
      <c r="C33" s="223">
        <v>4.8347993229739039E-2</v>
      </c>
      <c r="D33" s="224">
        <f t="shared" si="1"/>
        <v>841032733</v>
      </c>
      <c r="E33" s="224"/>
      <c r="F33" s="225">
        <f t="shared" si="2"/>
        <v>841032733</v>
      </c>
      <c r="G33" s="226">
        <f>'[2]2c Výkonová část segment 3'!V16</f>
        <v>3.6442943417688757E-2</v>
      </c>
      <c r="H33" s="225">
        <f t="shared" si="3"/>
        <v>126699657</v>
      </c>
      <c r="I33" s="349"/>
      <c r="J33" s="224"/>
      <c r="K33" s="224"/>
      <c r="L33" s="225"/>
      <c r="M33" s="227"/>
      <c r="N33" s="228"/>
      <c r="O33" s="448">
        <f t="shared" si="0"/>
        <v>967732390</v>
      </c>
    </row>
    <row r="34" spans="1:15" x14ac:dyDescent="0.25">
      <c r="A34" s="447">
        <v>28000</v>
      </c>
      <c r="B34" s="222" t="s">
        <v>67</v>
      </c>
      <c r="C34" s="223">
        <v>3.1624516501885302E-2</v>
      </c>
      <c r="D34" s="224">
        <f>ROUND(C34*$C$5+0.1,0)</f>
        <v>550121148</v>
      </c>
      <c r="E34" s="224"/>
      <c r="F34" s="225">
        <f t="shared" si="2"/>
        <v>550121148</v>
      </c>
      <c r="G34" s="226">
        <f>'[2]2c Výkonová část segment 3'!V17</f>
        <v>2.4995606622368789E-2</v>
      </c>
      <c r="H34" s="225">
        <f t="shared" si="3"/>
        <v>86901180</v>
      </c>
      <c r="I34" s="349"/>
      <c r="J34" s="224"/>
      <c r="K34" s="224">
        <f>VLOOKUP(A34,'[2]3c Ukazatel P - pedagogické SP'!$B$10:$I$25,8,0)</f>
        <v>3443335</v>
      </c>
      <c r="L34" s="225">
        <v>455907</v>
      </c>
      <c r="M34" s="227"/>
      <c r="N34" s="228"/>
      <c r="O34" s="448">
        <f t="shared" si="0"/>
        <v>640921570</v>
      </c>
    </row>
    <row r="35" spans="1:15" x14ac:dyDescent="0.25">
      <c r="A35" s="447">
        <v>31000</v>
      </c>
      <c r="B35" s="222" t="s">
        <v>68</v>
      </c>
      <c r="C35" s="223">
        <v>3.6223762423103448E-2</v>
      </c>
      <c r="D35" s="224">
        <f t="shared" si="1"/>
        <v>630126876</v>
      </c>
      <c r="E35" s="224"/>
      <c r="F35" s="225">
        <f t="shared" si="2"/>
        <v>630126876</v>
      </c>
      <c r="G35" s="226">
        <f>'[2]2c Výkonová část segment 3'!V18</f>
        <v>3.5283464345554502E-2</v>
      </c>
      <c r="H35" s="225">
        <f t="shared" si="3"/>
        <v>122668544</v>
      </c>
      <c r="I35" s="349"/>
      <c r="J35" s="224"/>
      <c r="K35" s="224"/>
      <c r="L35" s="225"/>
      <c r="M35" s="227">
        <v>6800000</v>
      </c>
      <c r="N35" s="228"/>
      <c r="O35" s="448">
        <f t="shared" si="0"/>
        <v>759595420</v>
      </c>
    </row>
    <row r="36" spans="1:15" x14ac:dyDescent="0.25">
      <c r="A36" s="447">
        <v>41000</v>
      </c>
      <c r="B36" s="222" t="s">
        <v>69</v>
      </c>
      <c r="C36" s="223">
        <v>5.0773398703077011E-2</v>
      </c>
      <c r="D36" s="224">
        <f t="shared" si="1"/>
        <v>883223634</v>
      </c>
      <c r="E36" s="224"/>
      <c r="F36" s="225">
        <f t="shared" si="2"/>
        <v>883223634</v>
      </c>
      <c r="G36" s="226">
        <f>'[2]2c Výkonová část segment 3'!V19</f>
        <v>5.0253337080473838E-2</v>
      </c>
      <c r="H36" s="225">
        <f t="shared" si="3"/>
        <v>174713674</v>
      </c>
      <c r="I36" s="349"/>
      <c r="J36" s="224"/>
      <c r="K36" s="224">
        <f>VLOOKUP(A36,'[2]3c Ukazatel P - pedagogické SP'!$B$10:$I$25,8,0)</f>
        <v>1237926</v>
      </c>
      <c r="L36" s="225"/>
      <c r="M36" s="227"/>
      <c r="N36" s="228"/>
      <c r="O36" s="448">
        <f t="shared" si="0"/>
        <v>1059175234</v>
      </c>
    </row>
    <row r="37" spans="1:15" x14ac:dyDescent="0.25">
      <c r="A37" s="447">
        <v>43000</v>
      </c>
      <c r="B37" s="222" t="s">
        <v>70</v>
      </c>
      <c r="C37" s="223">
        <v>2.9669895062079548E-2</v>
      </c>
      <c r="D37" s="224">
        <f t="shared" si="1"/>
        <v>516119724</v>
      </c>
      <c r="E37" s="224"/>
      <c r="F37" s="225">
        <f t="shared" si="2"/>
        <v>516119724</v>
      </c>
      <c r="G37" s="226">
        <f>'[2]2c Výkonová část segment 3'!V20</f>
        <v>3.5909453860030804E-2</v>
      </c>
      <c r="H37" s="225">
        <f t="shared" si="3"/>
        <v>124844896</v>
      </c>
      <c r="I37" s="349"/>
      <c r="J37" s="224"/>
      <c r="K37" s="224">
        <f>VLOOKUP(A37,'[2]3c Ukazatel P - pedagogické SP'!$B$10:$I$25,8,0)</f>
        <v>699295</v>
      </c>
      <c r="L37" s="225"/>
      <c r="M37" s="227"/>
      <c r="N37" s="228"/>
      <c r="O37" s="448">
        <f t="shared" si="0"/>
        <v>641663915</v>
      </c>
    </row>
    <row r="38" spans="1:15" x14ac:dyDescent="0.25">
      <c r="A38" s="447">
        <v>51000</v>
      </c>
      <c r="B38" s="222" t="s">
        <v>71</v>
      </c>
      <c r="C38" s="223">
        <v>1.772E-2</v>
      </c>
      <c r="D38" s="224">
        <f t="shared" si="1"/>
        <v>308246507</v>
      </c>
      <c r="E38" s="224"/>
      <c r="F38" s="225">
        <f t="shared" si="2"/>
        <v>308246507</v>
      </c>
      <c r="G38" s="226">
        <f>'[2]2a Výkonová část segment 1'!R6</f>
        <v>1.4426278937801934E-2</v>
      </c>
      <c r="H38" s="225">
        <f t="shared" si="3"/>
        <v>50155240</v>
      </c>
      <c r="I38" s="349"/>
      <c r="J38" s="224"/>
      <c r="K38" s="224"/>
      <c r="L38" s="225"/>
      <c r="M38" s="227"/>
      <c r="N38" s="228">
        <f>ROUND(0.443*$C$13,0)</f>
        <v>16554910</v>
      </c>
      <c r="O38" s="450">
        <f t="shared" si="0"/>
        <v>374956657</v>
      </c>
    </row>
    <row r="39" spans="1:15" x14ac:dyDescent="0.25">
      <c r="A39" s="447">
        <v>52000</v>
      </c>
      <c r="B39" s="222" t="s">
        <v>72</v>
      </c>
      <c r="C39" s="223">
        <v>4.8399999999999997E-3</v>
      </c>
      <c r="D39" s="224">
        <f t="shared" si="1"/>
        <v>84193741</v>
      </c>
      <c r="E39" s="224"/>
      <c r="F39" s="225">
        <f t="shared" si="2"/>
        <v>84193741</v>
      </c>
      <c r="G39" s="226">
        <f>'[2]2a Výkonová část segment 1'!R7</f>
        <v>4.2277541272333161E-3</v>
      </c>
      <c r="H39" s="225">
        <f t="shared" si="3"/>
        <v>14698456</v>
      </c>
      <c r="I39" s="349"/>
      <c r="J39" s="224"/>
      <c r="K39" s="224"/>
      <c r="L39" s="225"/>
      <c r="M39" s="227"/>
      <c r="N39" s="228">
        <f>ROUND(0.121*$C$13,0)</f>
        <v>4521770</v>
      </c>
      <c r="O39" s="450">
        <f t="shared" si="0"/>
        <v>103413967</v>
      </c>
    </row>
    <row r="40" spans="1:15" x14ac:dyDescent="0.25">
      <c r="A40" s="447">
        <v>53000</v>
      </c>
      <c r="B40" s="222" t="s">
        <v>73</v>
      </c>
      <c r="C40" s="223">
        <v>6.8000000000000005E-3</v>
      </c>
      <c r="D40" s="224">
        <f t="shared" si="1"/>
        <v>118288727</v>
      </c>
      <c r="E40" s="224"/>
      <c r="F40" s="225">
        <f t="shared" si="2"/>
        <v>118288727</v>
      </c>
      <c r="G40" s="226">
        <f>'[2]2a Výkonová část segment 1'!R8</f>
        <v>7.202294003696443E-3</v>
      </c>
      <c r="H40" s="225">
        <f t="shared" si="3"/>
        <v>25039914</v>
      </c>
      <c r="I40" s="349"/>
      <c r="J40" s="224"/>
      <c r="K40" s="224"/>
      <c r="L40" s="225"/>
      <c r="M40" s="227"/>
      <c r="N40" s="228">
        <f>ROUND(0.17*$C$13,0)</f>
        <v>6352900</v>
      </c>
      <c r="O40" s="450">
        <f t="shared" si="0"/>
        <v>149681541</v>
      </c>
    </row>
    <row r="41" spans="1:15" x14ac:dyDescent="0.25">
      <c r="A41" s="447">
        <v>54000</v>
      </c>
      <c r="B41" s="222" t="s">
        <v>81</v>
      </c>
      <c r="C41" s="223">
        <v>1.064E-2</v>
      </c>
      <c r="D41" s="224">
        <f t="shared" si="1"/>
        <v>185087067</v>
      </c>
      <c r="E41" s="224"/>
      <c r="F41" s="225">
        <f t="shared" si="2"/>
        <v>185087067</v>
      </c>
      <c r="G41" s="226">
        <f>'[2]2a Výkonová část segment 1'!R9</f>
        <v>6.2641822962970443E-3</v>
      </c>
      <c r="H41" s="225">
        <f t="shared" si="3"/>
        <v>21778420</v>
      </c>
      <c r="I41" s="349"/>
      <c r="J41" s="224"/>
      <c r="K41" s="224"/>
      <c r="L41" s="225"/>
      <c r="M41" s="227"/>
      <c r="N41" s="228">
        <f>ROUND(0.266*$C$13,0)</f>
        <v>9940420</v>
      </c>
      <c r="O41" s="450">
        <f t="shared" si="0"/>
        <v>216805907</v>
      </c>
    </row>
    <row r="42" spans="1:15" x14ac:dyDescent="0.25">
      <c r="A42" s="447">
        <v>55000</v>
      </c>
      <c r="B42" s="222" t="s">
        <v>75</v>
      </c>
      <c r="C42" s="223">
        <v>5.8242555510266344E-3</v>
      </c>
      <c r="D42" s="224">
        <f t="shared" si="1"/>
        <v>101315261</v>
      </c>
      <c r="E42" s="224"/>
      <c r="F42" s="225">
        <f t="shared" si="2"/>
        <v>101315261</v>
      </c>
      <c r="G42" s="195">
        <f>'[2]2b Výkonová část segment 2'!J6</f>
        <v>6.8410035638818058E-3</v>
      </c>
      <c r="H42" s="225">
        <f t="shared" si="3"/>
        <v>23783831</v>
      </c>
      <c r="I42" s="349"/>
      <c r="J42" s="224"/>
      <c r="K42" s="224"/>
      <c r="L42" s="225"/>
      <c r="M42" s="227"/>
      <c r="N42" s="228"/>
      <c r="O42" s="451">
        <f t="shared" si="0"/>
        <v>125099092</v>
      </c>
    </row>
    <row r="43" spans="1:15" ht="29.25" thickBot="1" x14ac:dyDescent="0.3">
      <c r="A43" s="452">
        <v>56000</v>
      </c>
      <c r="B43" s="419" t="s">
        <v>80</v>
      </c>
      <c r="C43" s="420">
        <v>8.1329114759375667E-3</v>
      </c>
      <c r="D43" s="421">
        <f t="shared" si="1"/>
        <v>141475257</v>
      </c>
      <c r="E43" s="421"/>
      <c r="F43" s="422">
        <f t="shared" si="2"/>
        <v>141475257</v>
      </c>
      <c r="G43" s="423">
        <f>'[2]2b Výkonová část segment 2'!J7</f>
        <v>6.6487061246122518E-3</v>
      </c>
      <c r="H43" s="422">
        <f t="shared" si="3"/>
        <v>23115278</v>
      </c>
      <c r="I43" s="424"/>
      <c r="J43" s="421"/>
      <c r="K43" s="421"/>
      <c r="L43" s="422"/>
      <c r="M43" s="425"/>
      <c r="N43" s="426"/>
      <c r="O43" s="453">
        <f t="shared" si="0"/>
        <v>164590535</v>
      </c>
    </row>
    <row r="44" spans="1:15" ht="15.75" thickBot="1" x14ac:dyDescent="0.3">
      <c r="A44" s="600" t="s">
        <v>79</v>
      </c>
      <c r="B44" s="601"/>
      <c r="C44" s="229">
        <f t="shared" ref="C44:O44" si="4">SUM(C18:C43)</f>
        <v>0.99999999999999956</v>
      </c>
      <c r="D44" s="230">
        <f t="shared" si="4"/>
        <v>17395401074</v>
      </c>
      <c r="E44" s="230">
        <f t="shared" si="4"/>
        <v>10527801.47789602</v>
      </c>
      <c r="F44" s="231">
        <f t="shared" si="4"/>
        <v>17384873272.522102</v>
      </c>
      <c r="G44" s="232">
        <f t="shared" si="4"/>
        <v>0.99999999999999989</v>
      </c>
      <c r="H44" s="231">
        <f t="shared" si="4"/>
        <v>3476658158</v>
      </c>
      <c r="I44" s="350">
        <f t="shared" si="4"/>
        <v>504250000</v>
      </c>
      <c r="J44" s="230">
        <f t="shared" si="4"/>
        <v>115000000</v>
      </c>
      <c r="K44" s="230">
        <f t="shared" si="4"/>
        <v>85000000</v>
      </c>
      <c r="L44" s="231">
        <f t="shared" si="4"/>
        <v>30000000</v>
      </c>
      <c r="M44" s="233">
        <f t="shared" si="4"/>
        <v>6800000</v>
      </c>
      <c r="N44" s="234">
        <f>SUM(N18:N43)</f>
        <v>37370000</v>
      </c>
      <c r="O44" s="351">
        <f t="shared" si="4"/>
        <v>21639951430.522102</v>
      </c>
    </row>
    <row r="45" spans="1:15" ht="18" x14ac:dyDescent="0.3">
      <c r="A45" s="235" t="s">
        <v>78</v>
      </c>
      <c r="H45" s="108"/>
      <c r="J45"/>
      <c r="K45"/>
      <c r="L45"/>
      <c r="M45"/>
      <c r="N45"/>
      <c r="O45"/>
    </row>
    <row r="46" spans="1:15" ht="18" x14ac:dyDescent="0.3">
      <c r="A46" s="235" t="s">
        <v>250</v>
      </c>
      <c r="H46" s="108"/>
      <c r="J46"/>
      <c r="K46"/>
      <c r="L46"/>
      <c r="M46"/>
      <c r="N46"/>
      <c r="O46"/>
    </row>
  </sheetData>
  <mergeCells count="19">
    <mergeCell ref="C15:F15"/>
    <mergeCell ref="G15:H15"/>
    <mergeCell ref="I15:M15"/>
    <mergeCell ref="A44:B44"/>
    <mergeCell ref="A15:A17"/>
    <mergeCell ref="B15:B17"/>
    <mergeCell ref="O15:O17"/>
    <mergeCell ref="M16:M17"/>
    <mergeCell ref="N15:N17"/>
    <mergeCell ref="C16:C17"/>
    <mergeCell ref="D16:D17"/>
    <mergeCell ref="E16:E17"/>
    <mergeCell ref="F16:F17"/>
    <mergeCell ref="G16:G17"/>
    <mergeCell ref="H16:H17"/>
    <mergeCell ref="I16:I17"/>
    <mergeCell ref="J16:J17"/>
    <mergeCell ref="K16:K17"/>
    <mergeCell ref="L16:L17"/>
  </mergeCells>
  <pageMargins left="0.70866141732283472" right="0.70866141732283472" top="0.78740157480314965" bottom="0.78740157480314965" header="0.31496062992125984" footer="0.31496062992125984"/>
  <pageSetup paperSize="9" scale="39" orientation="landscape" r:id="rId1"/>
  <headerFooter>
    <oddHeader>&amp;RKapitola C.I.1
&amp;"-,Tučné"Tabulka č. 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18"/>
  <sheetViews>
    <sheetView zoomScale="50" zoomScaleNormal="50" workbookViewId="0">
      <selection activeCell="AH68" sqref="AH68"/>
    </sheetView>
  </sheetViews>
  <sheetFormatPr defaultColWidth="9.140625" defaultRowHeight="12.75" x14ac:dyDescent="0.2"/>
  <cols>
    <col min="1" max="16384" width="9.140625" style="111"/>
  </cols>
  <sheetData>
    <row r="1" spans="1:27" ht="68.099999999999994" customHeight="1" x14ac:dyDescent="0.2">
      <c r="A1" s="641" t="s">
        <v>253</v>
      </c>
      <c r="B1" s="641"/>
      <c r="C1" s="641"/>
      <c r="D1" s="641"/>
      <c r="E1" s="641"/>
      <c r="F1" s="641"/>
      <c r="G1" s="641"/>
      <c r="H1" s="641"/>
      <c r="I1" s="641"/>
      <c r="J1" s="641"/>
      <c r="K1" s="641"/>
      <c r="L1" s="641"/>
      <c r="M1" s="641"/>
      <c r="N1" s="641"/>
      <c r="O1" s="114"/>
      <c r="P1" s="114"/>
    </row>
    <row r="3" spans="1:27" ht="13.5" thickBot="1" x14ac:dyDescent="0.25">
      <c r="A3" s="115"/>
      <c r="B3" s="115"/>
      <c r="C3" s="115"/>
      <c r="D3" s="115"/>
      <c r="E3" s="115"/>
      <c r="F3" s="115"/>
      <c r="G3" s="115"/>
      <c r="H3" s="115"/>
      <c r="I3" s="115"/>
      <c r="J3" s="115"/>
      <c r="K3" s="115"/>
      <c r="L3" s="115"/>
      <c r="M3" s="115"/>
      <c r="N3" s="115"/>
      <c r="O3" s="115"/>
      <c r="P3" s="115"/>
    </row>
    <row r="4" spans="1:27" s="116" customFormat="1" ht="39" customHeight="1" thickBot="1" x14ac:dyDescent="0.25">
      <c r="A4" s="642" t="s">
        <v>98</v>
      </c>
      <c r="B4" s="643"/>
      <c r="C4" s="643"/>
      <c r="D4" s="644"/>
      <c r="E4" s="454">
        <v>2000</v>
      </c>
      <c r="F4" s="455">
        <v>2001</v>
      </c>
      <c r="G4" s="455">
        <v>2002</v>
      </c>
      <c r="H4" s="455">
        <v>2003</v>
      </c>
      <c r="I4" s="456">
        <v>2004</v>
      </c>
      <c r="J4" s="457" t="s">
        <v>99</v>
      </c>
      <c r="K4" s="458">
        <v>2005</v>
      </c>
      <c r="L4" s="458">
        <v>2006</v>
      </c>
      <c r="M4" s="458">
        <v>2007</v>
      </c>
      <c r="N4" s="458">
        <v>2008</v>
      </c>
      <c r="O4" s="459" t="s">
        <v>100</v>
      </c>
      <c r="P4" s="459" t="s">
        <v>101</v>
      </c>
      <c r="Q4" s="460">
        <v>2011</v>
      </c>
      <c r="R4" s="460">
        <v>2012</v>
      </c>
      <c r="S4" s="460">
        <v>2013</v>
      </c>
      <c r="T4" s="460">
        <v>2014</v>
      </c>
      <c r="U4" s="460">
        <v>2015</v>
      </c>
      <c r="V4" s="461">
        <v>2016</v>
      </c>
      <c r="W4" s="460">
        <v>2017</v>
      </c>
      <c r="X4" s="460">
        <v>2018</v>
      </c>
      <c r="Y4" s="461">
        <v>2019</v>
      </c>
      <c r="Z4" s="461">
        <v>2020</v>
      </c>
      <c r="AA4" s="462">
        <v>2021</v>
      </c>
    </row>
    <row r="5" spans="1:27" s="116" customFormat="1" ht="24.75" customHeight="1" x14ac:dyDescent="0.2">
      <c r="A5" s="645" t="s">
        <v>102</v>
      </c>
      <c r="B5" s="646"/>
      <c r="C5" s="646"/>
      <c r="D5" s="647"/>
      <c r="E5" s="117">
        <v>187106</v>
      </c>
      <c r="F5" s="118">
        <v>192008</v>
      </c>
      <c r="G5" s="118">
        <v>204822</v>
      </c>
      <c r="H5" s="118">
        <v>224577</v>
      </c>
      <c r="I5" s="119">
        <v>248498</v>
      </c>
      <c r="J5" s="120">
        <v>248498</v>
      </c>
      <c r="K5" s="118">
        <v>271235</v>
      </c>
      <c r="L5" s="118">
        <v>296377</v>
      </c>
      <c r="M5" s="118">
        <v>325541</v>
      </c>
      <c r="N5" s="118">
        <v>352950</v>
      </c>
      <c r="O5" s="118">
        <v>378892</v>
      </c>
      <c r="P5" s="121">
        <v>398119</v>
      </c>
      <c r="Q5" s="121">
        <v>408231</v>
      </c>
      <c r="R5" s="121">
        <v>404691</v>
      </c>
      <c r="S5" s="121">
        <v>392854</v>
      </c>
      <c r="T5" s="121">
        <v>379436</v>
      </c>
      <c r="U5" s="121">
        <v>358584</v>
      </c>
      <c r="V5" s="121">
        <v>337102</v>
      </c>
      <c r="W5" s="121">
        <v>320970</v>
      </c>
      <c r="X5" s="122">
        <v>310624</v>
      </c>
      <c r="Y5" s="122">
        <v>301187</v>
      </c>
      <c r="Z5" s="122">
        <v>297799</v>
      </c>
      <c r="AA5" s="463">
        <v>308403</v>
      </c>
    </row>
    <row r="6" spans="1:27" s="116" customFormat="1" ht="13.5" thickBot="1" x14ac:dyDescent="0.25">
      <c r="A6" s="648" t="s">
        <v>103</v>
      </c>
      <c r="B6" s="649"/>
      <c r="C6" s="649"/>
      <c r="D6" s="650"/>
      <c r="E6" s="123"/>
      <c r="F6" s="124">
        <f>F5/E5*100-100</f>
        <v>2.619905294325136</v>
      </c>
      <c r="G6" s="124">
        <f>G5/F5*100-100</f>
        <v>6.6736802633223533</v>
      </c>
      <c r="H6" s="124">
        <f>H5/G5*100-100</f>
        <v>9.6449600140609846</v>
      </c>
      <c r="I6" s="125">
        <f>I5/H5*100-100</f>
        <v>10.651580526946219</v>
      </c>
      <c r="J6" s="126">
        <f>J5/H5*100-100</f>
        <v>10.651580526946219</v>
      </c>
      <c r="K6" s="124">
        <f t="shared" ref="K6:V6" si="0">K5/J5*100-100</f>
        <v>9.1497718291495289</v>
      </c>
      <c r="L6" s="124">
        <f t="shared" si="0"/>
        <v>9.2694526886279363</v>
      </c>
      <c r="M6" s="124">
        <f t="shared" si="0"/>
        <v>9.8401697837551438</v>
      </c>
      <c r="N6" s="124">
        <f t="shared" si="0"/>
        <v>8.4195231936990922</v>
      </c>
      <c r="O6" s="124">
        <f t="shared" si="0"/>
        <v>7.3500495820937743</v>
      </c>
      <c r="P6" s="124">
        <f t="shared" si="0"/>
        <v>5.0745331123380737</v>
      </c>
      <c r="Q6" s="124">
        <f t="shared" si="0"/>
        <v>2.5399440870694292</v>
      </c>
      <c r="R6" s="124">
        <f t="shared" si="0"/>
        <v>-0.86715609544596362</v>
      </c>
      <c r="S6" s="124">
        <f t="shared" si="0"/>
        <v>-2.9249476761282125</v>
      </c>
      <c r="T6" s="124">
        <f t="shared" si="0"/>
        <v>-3.4155182332367673</v>
      </c>
      <c r="U6" s="124">
        <f t="shared" si="0"/>
        <v>-5.4955249370117798</v>
      </c>
      <c r="V6" s="124">
        <f t="shared" si="0"/>
        <v>-5.9907859804118431</v>
      </c>
      <c r="W6" s="124">
        <f>W5/V5*100-100</f>
        <v>-4.7854951913664081</v>
      </c>
      <c r="X6" s="236">
        <f>X5/W5*100-100</f>
        <v>-3.2233542075583443</v>
      </c>
      <c r="Y6" s="236">
        <f>Y5/X5*100-100</f>
        <v>-3.0380781909961883</v>
      </c>
      <c r="Z6" s="236">
        <f>Z5/Y5*100-100</f>
        <v>-1.124882548051545</v>
      </c>
      <c r="AA6" s="464">
        <f>AA5/Z5*100-100</f>
        <v>3.5607910033277506</v>
      </c>
    </row>
    <row r="7" spans="1:27" s="116" customFormat="1" ht="25.5" customHeight="1" x14ac:dyDescent="0.2">
      <c r="A7" s="651" t="s">
        <v>192</v>
      </c>
      <c r="B7" s="652"/>
      <c r="C7" s="652"/>
      <c r="D7" s="653"/>
      <c r="E7" s="127">
        <v>178182.34</v>
      </c>
      <c r="F7" s="128">
        <v>191721.37</v>
      </c>
      <c r="G7" s="128">
        <v>199323.60499999984</v>
      </c>
      <c r="H7" s="128">
        <v>209586.01</v>
      </c>
      <c r="I7" s="129">
        <v>225673.92</v>
      </c>
      <c r="J7" s="120">
        <v>230458</v>
      </c>
      <c r="K7" s="128">
        <v>245292</v>
      </c>
      <c r="L7" s="128">
        <v>261365</v>
      </c>
      <c r="M7" s="128">
        <v>280755</v>
      </c>
      <c r="N7" s="128">
        <v>297928.5</v>
      </c>
      <c r="O7" s="128">
        <v>305619</v>
      </c>
      <c r="P7" s="128">
        <v>315673.5</v>
      </c>
      <c r="Q7" s="128">
        <v>317175.75604907185</v>
      </c>
      <c r="R7" s="128">
        <v>319191</v>
      </c>
      <c r="S7" s="128">
        <v>303323.40000000008</v>
      </c>
      <c r="T7" s="128">
        <v>288847</v>
      </c>
      <c r="U7" s="128">
        <v>272751</v>
      </c>
      <c r="V7" s="128">
        <v>263510.59999999998</v>
      </c>
      <c r="W7" s="128"/>
      <c r="X7" s="128"/>
      <c r="Y7" s="128"/>
      <c r="Z7" s="352"/>
      <c r="AA7" s="465"/>
    </row>
    <row r="8" spans="1:27" s="116" customFormat="1" ht="31.5" customHeight="1" thickBot="1" x14ac:dyDescent="0.25">
      <c r="A8" s="638" t="s">
        <v>104</v>
      </c>
      <c r="B8" s="639"/>
      <c r="C8" s="639"/>
      <c r="D8" s="640"/>
      <c r="E8" s="466"/>
      <c r="F8" s="467">
        <f>F7/E7*100-100</f>
        <v>7.5984129515865675</v>
      </c>
      <c r="G8" s="467">
        <f>G7/F7*100-100</f>
        <v>3.9652517609277709</v>
      </c>
      <c r="H8" s="467">
        <f>H7/G7*100-100</f>
        <v>5.1486149871713422</v>
      </c>
      <c r="I8" s="468">
        <f>I7/H7*100-100</f>
        <v>7.6760419266534115</v>
      </c>
      <c r="J8" s="469">
        <f>J7/H7*100-100</f>
        <v>9.9586751997425864</v>
      </c>
      <c r="K8" s="467">
        <f t="shared" ref="K8:U8" si="1">K7/J7*100-100</f>
        <v>6.4367476937229355</v>
      </c>
      <c r="L8" s="467">
        <f t="shared" si="1"/>
        <v>6.5525985356228489</v>
      </c>
      <c r="M8" s="467">
        <f t="shared" si="1"/>
        <v>7.4187439022057333</v>
      </c>
      <c r="N8" s="467">
        <f t="shared" si="1"/>
        <v>6.1168990757065842</v>
      </c>
      <c r="O8" s="467">
        <f t="shared" si="1"/>
        <v>2.5813240425135717</v>
      </c>
      <c r="P8" s="467">
        <f t="shared" si="1"/>
        <v>3.2898805375320279</v>
      </c>
      <c r="Q8" s="467">
        <f t="shared" si="1"/>
        <v>0.47588918584291662</v>
      </c>
      <c r="R8" s="467">
        <f t="shared" si="1"/>
        <v>0.63537137139080357</v>
      </c>
      <c r="S8" s="467">
        <f t="shared" si="1"/>
        <v>-4.971192796789353</v>
      </c>
      <c r="T8" s="467">
        <f t="shared" si="1"/>
        <v>-4.7725958498421477</v>
      </c>
      <c r="U8" s="467">
        <f t="shared" si="1"/>
        <v>-5.5725003202387313</v>
      </c>
      <c r="V8" s="467">
        <f>V7/U7*100-100</f>
        <v>-3.3878519235493201</v>
      </c>
      <c r="W8" s="467"/>
      <c r="X8" s="467"/>
      <c r="Y8" s="467"/>
      <c r="Z8" s="468"/>
      <c r="AA8" s="470"/>
    </row>
    <row r="9" spans="1:27" x14ac:dyDescent="0.2">
      <c r="A9" s="115"/>
      <c r="B9" s="115"/>
      <c r="C9" s="115"/>
      <c r="D9" s="115"/>
      <c r="E9" s="115"/>
      <c r="F9" s="115"/>
      <c r="G9" s="115"/>
      <c r="H9" s="115"/>
      <c r="I9" s="115"/>
      <c r="J9" s="115"/>
      <c r="K9" s="115"/>
      <c r="L9" s="115"/>
      <c r="M9" s="115"/>
      <c r="N9" s="115"/>
      <c r="O9" s="115"/>
      <c r="P9" s="115"/>
    </row>
    <row r="10" spans="1:27" x14ac:dyDescent="0.2">
      <c r="A10" s="237" t="s">
        <v>105</v>
      </c>
      <c r="B10" s="115" t="s">
        <v>106</v>
      </c>
      <c r="C10" s="115"/>
      <c r="D10" s="115"/>
      <c r="E10" s="115"/>
      <c r="F10" s="115"/>
      <c r="G10" s="115"/>
      <c r="H10" s="115"/>
      <c r="I10" s="115"/>
      <c r="J10" s="115"/>
      <c r="K10" s="115"/>
      <c r="L10" s="115"/>
      <c r="M10" s="115"/>
      <c r="N10" s="115"/>
      <c r="O10" s="115"/>
      <c r="P10" s="115"/>
    </row>
    <row r="11" spans="1:27" x14ac:dyDescent="0.2">
      <c r="A11" s="115"/>
      <c r="B11" s="115" t="s">
        <v>107</v>
      </c>
      <c r="C11" s="115"/>
      <c r="D11" s="115"/>
      <c r="E11" s="115"/>
      <c r="F11" s="115"/>
      <c r="G11" s="115"/>
      <c r="H11" s="115"/>
      <c r="I11" s="115"/>
      <c r="J11" s="115"/>
      <c r="K11" s="115"/>
      <c r="L11" s="115"/>
      <c r="M11" s="115"/>
      <c r="N11" s="115"/>
      <c r="O11" s="115"/>
      <c r="P11" s="115"/>
    </row>
    <row r="12" spans="1:27" x14ac:dyDescent="0.2">
      <c r="A12" s="115"/>
      <c r="B12" s="115"/>
      <c r="C12" s="115"/>
      <c r="D12" s="115"/>
      <c r="E12" s="115"/>
      <c r="F12" s="115"/>
      <c r="G12" s="115"/>
      <c r="H12" s="115"/>
      <c r="I12" s="115"/>
      <c r="J12" s="115"/>
      <c r="K12" s="115"/>
      <c r="L12" s="115"/>
      <c r="M12" s="115"/>
      <c r="N12" s="115"/>
      <c r="O12" s="115"/>
      <c r="P12" s="115"/>
    </row>
    <row r="13" spans="1:27" x14ac:dyDescent="0.2">
      <c r="A13" s="130" t="s">
        <v>108</v>
      </c>
      <c r="B13" s="115" t="s">
        <v>109</v>
      </c>
      <c r="C13" s="115"/>
      <c r="D13" s="115"/>
      <c r="E13" s="115"/>
      <c r="F13" s="115"/>
      <c r="G13" s="115"/>
      <c r="H13" s="115"/>
      <c r="I13" s="115"/>
      <c r="J13" s="115"/>
      <c r="K13" s="115"/>
      <c r="L13" s="115"/>
      <c r="M13" s="115"/>
      <c r="N13" s="115"/>
      <c r="O13" s="115"/>
      <c r="P13" s="115"/>
    </row>
    <row r="14" spans="1:27" x14ac:dyDescent="0.2">
      <c r="B14" s="131" t="s">
        <v>110</v>
      </c>
      <c r="C14" s="115"/>
      <c r="D14" s="115"/>
      <c r="E14" s="115"/>
      <c r="F14" s="115"/>
      <c r="G14" s="115"/>
      <c r="H14" s="115"/>
      <c r="I14" s="115"/>
      <c r="J14" s="115"/>
      <c r="K14" s="115"/>
      <c r="L14" s="115"/>
      <c r="M14" s="115"/>
      <c r="N14" s="115"/>
      <c r="O14" s="115"/>
      <c r="P14" s="115"/>
    </row>
    <row r="15" spans="1:27" x14ac:dyDescent="0.2">
      <c r="B15" s="132" t="s">
        <v>111</v>
      </c>
      <c r="C15" s="115"/>
      <c r="D15" s="115"/>
      <c r="E15" s="115"/>
      <c r="F15" s="115"/>
      <c r="G15" s="115"/>
      <c r="H15" s="115"/>
      <c r="I15" s="115"/>
      <c r="J15" s="115"/>
      <c r="K15" s="115"/>
      <c r="L15" s="115"/>
      <c r="M15" s="115"/>
      <c r="N15" s="115"/>
      <c r="O15" s="115"/>
      <c r="P15" s="115"/>
    </row>
    <row r="16" spans="1:27" x14ac:dyDescent="0.2">
      <c r="B16" s="132" t="s">
        <v>112</v>
      </c>
    </row>
    <row r="17" spans="1:24" x14ac:dyDescent="0.2">
      <c r="B17" s="111" t="s">
        <v>113</v>
      </c>
      <c r="R17" s="112"/>
      <c r="T17" s="112"/>
      <c r="V17" s="112"/>
      <c r="X17" s="112"/>
    </row>
    <row r="18" spans="1:24" x14ac:dyDescent="0.2">
      <c r="A18" s="238" t="s">
        <v>193</v>
      </c>
      <c r="B18" s="111" t="s">
        <v>194</v>
      </c>
    </row>
  </sheetData>
  <mergeCells count="6">
    <mergeCell ref="A8:D8"/>
    <mergeCell ref="A1:N1"/>
    <mergeCell ref="A4:D4"/>
    <mergeCell ref="A5:D5"/>
    <mergeCell ref="A6:D6"/>
    <mergeCell ref="A7:D7"/>
  </mergeCells>
  <pageMargins left="0.70866141732283472" right="0.70866141732283472" top="0.78740157480314965" bottom="0.78740157480314965" header="0.31496062992125984" footer="0.31496062992125984"/>
  <pageSetup paperSize="9" scale="52" orientation="landscape" r:id="rId1"/>
  <headerFooter>
    <oddHeader>&amp;RKapitola  C.I.1
&amp;"-,Tučné"Tabulka č. 5</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39"/>
  <sheetViews>
    <sheetView topLeftCell="J1" zoomScale="80" zoomScaleNormal="80" workbookViewId="0">
      <selection activeCell="T36" sqref="T36"/>
    </sheetView>
  </sheetViews>
  <sheetFormatPr defaultRowHeight="12.75" x14ac:dyDescent="0.2"/>
  <cols>
    <col min="1" max="1" width="0" style="111" hidden="1" customWidth="1"/>
    <col min="2" max="2" width="16" style="111" hidden="1" customWidth="1"/>
    <col min="3" max="3" width="12" style="111" hidden="1" customWidth="1"/>
    <col min="4" max="4" width="10.7109375" style="111" hidden="1" customWidth="1"/>
    <col min="5" max="5" width="12.7109375" style="111" hidden="1" customWidth="1"/>
    <col min="6" max="6" width="12.28515625" style="111" hidden="1" customWidth="1"/>
    <col min="7" max="7" width="12.5703125" style="111" hidden="1" customWidth="1"/>
    <col min="8" max="8" width="0" style="111" hidden="1" customWidth="1"/>
    <col min="9" max="9" width="10.140625" style="111" hidden="1" customWidth="1"/>
    <col min="10" max="10" width="9.140625" style="111"/>
    <col min="11" max="16" width="19.28515625" style="111" customWidth="1"/>
    <col min="17" max="17" width="10.28515625" style="111" customWidth="1"/>
    <col min="18" max="256" width="9.140625" style="111"/>
    <col min="257" max="265" width="0" style="111" hidden="1" customWidth="1"/>
    <col min="266" max="266" width="9.140625" style="111"/>
    <col min="267" max="272" width="19.28515625" style="111" customWidth="1"/>
    <col min="273" max="273" width="10.28515625" style="111" customWidth="1"/>
    <col min="274" max="512" width="9.140625" style="111"/>
    <col min="513" max="521" width="0" style="111" hidden="1" customWidth="1"/>
    <col min="522" max="522" width="9.140625" style="111"/>
    <col min="523" max="528" width="19.28515625" style="111" customWidth="1"/>
    <col min="529" max="529" width="10.28515625" style="111" customWidth="1"/>
    <col min="530" max="768" width="9.140625" style="111"/>
    <col min="769" max="777" width="0" style="111" hidden="1" customWidth="1"/>
    <col min="778" max="778" width="9.140625" style="111"/>
    <col min="779" max="784" width="19.28515625" style="111" customWidth="1"/>
    <col min="785" max="785" width="10.28515625" style="111" customWidth="1"/>
    <col min="786" max="1024" width="9.140625" style="111"/>
    <col min="1025" max="1033" width="0" style="111" hidden="1" customWidth="1"/>
    <col min="1034" max="1034" width="9.140625" style="111"/>
    <col min="1035" max="1040" width="19.28515625" style="111" customWidth="1"/>
    <col min="1041" max="1041" width="10.28515625" style="111" customWidth="1"/>
    <col min="1042" max="1280" width="9.140625" style="111"/>
    <col min="1281" max="1289" width="0" style="111" hidden="1" customWidth="1"/>
    <col min="1290" max="1290" width="9.140625" style="111"/>
    <col min="1291" max="1296" width="19.28515625" style="111" customWidth="1"/>
    <col min="1297" max="1297" width="10.28515625" style="111" customWidth="1"/>
    <col min="1298" max="1536" width="9.140625" style="111"/>
    <col min="1537" max="1545" width="0" style="111" hidden="1" customWidth="1"/>
    <col min="1546" max="1546" width="9.140625" style="111"/>
    <col min="1547" max="1552" width="19.28515625" style="111" customWidth="1"/>
    <col min="1553" max="1553" width="10.28515625" style="111" customWidth="1"/>
    <col min="1554" max="1792" width="9.140625" style="111"/>
    <col min="1793" max="1801" width="0" style="111" hidden="1" customWidth="1"/>
    <col min="1802" max="1802" width="9.140625" style="111"/>
    <col min="1803" max="1808" width="19.28515625" style="111" customWidth="1"/>
    <col min="1809" max="1809" width="10.28515625" style="111" customWidth="1"/>
    <col min="1810" max="2048" width="9.140625" style="111"/>
    <col min="2049" max="2057" width="0" style="111" hidden="1" customWidth="1"/>
    <col min="2058" max="2058" width="9.140625" style="111"/>
    <col min="2059" max="2064" width="19.28515625" style="111" customWidth="1"/>
    <col min="2065" max="2065" width="10.28515625" style="111" customWidth="1"/>
    <col min="2066" max="2304" width="9.140625" style="111"/>
    <col min="2305" max="2313" width="0" style="111" hidden="1" customWidth="1"/>
    <col min="2314" max="2314" width="9.140625" style="111"/>
    <col min="2315" max="2320" width="19.28515625" style="111" customWidth="1"/>
    <col min="2321" max="2321" width="10.28515625" style="111" customWidth="1"/>
    <col min="2322" max="2560" width="9.140625" style="111"/>
    <col min="2561" max="2569" width="0" style="111" hidden="1" customWidth="1"/>
    <col min="2570" max="2570" width="9.140625" style="111"/>
    <col min="2571" max="2576" width="19.28515625" style="111" customWidth="1"/>
    <col min="2577" max="2577" width="10.28515625" style="111" customWidth="1"/>
    <col min="2578" max="2816" width="9.140625" style="111"/>
    <col min="2817" max="2825" width="0" style="111" hidden="1" customWidth="1"/>
    <col min="2826" max="2826" width="9.140625" style="111"/>
    <col min="2827" max="2832" width="19.28515625" style="111" customWidth="1"/>
    <col min="2833" max="2833" width="10.28515625" style="111" customWidth="1"/>
    <col min="2834" max="3072" width="9.140625" style="111"/>
    <col min="3073" max="3081" width="0" style="111" hidden="1" customWidth="1"/>
    <col min="3082" max="3082" width="9.140625" style="111"/>
    <col min="3083" max="3088" width="19.28515625" style="111" customWidth="1"/>
    <col min="3089" max="3089" width="10.28515625" style="111" customWidth="1"/>
    <col min="3090" max="3328" width="9.140625" style="111"/>
    <col min="3329" max="3337" width="0" style="111" hidden="1" customWidth="1"/>
    <col min="3338" max="3338" width="9.140625" style="111"/>
    <col min="3339" max="3344" width="19.28515625" style="111" customWidth="1"/>
    <col min="3345" max="3345" width="10.28515625" style="111" customWidth="1"/>
    <col min="3346" max="3584" width="9.140625" style="111"/>
    <col min="3585" max="3593" width="0" style="111" hidden="1" customWidth="1"/>
    <col min="3594" max="3594" width="9.140625" style="111"/>
    <col min="3595" max="3600" width="19.28515625" style="111" customWidth="1"/>
    <col min="3601" max="3601" width="10.28515625" style="111" customWidth="1"/>
    <col min="3602" max="3840" width="9.140625" style="111"/>
    <col min="3841" max="3849" width="0" style="111" hidden="1" customWidth="1"/>
    <col min="3850" max="3850" width="9.140625" style="111"/>
    <col min="3851" max="3856" width="19.28515625" style="111" customWidth="1"/>
    <col min="3857" max="3857" width="10.28515625" style="111" customWidth="1"/>
    <col min="3858" max="4096" width="9.140625" style="111"/>
    <col min="4097" max="4105" width="0" style="111" hidden="1" customWidth="1"/>
    <col min="4106" max="4106" width="9.140625" style="111"/>
    <col min="4107" max="4112" width="19.28515625" style="111" customWidth="1"/>
    <col min="4113" max="4113" width="10.28515625" style="111" customWidth="1"/>
    <col min="4114" max="4352" width="9.140625" style="111"/>
    <col min="4353" max="4361" width="0" style="111" hidden="1" customWidth="1"/>
    <col min="4362" max="4362" width="9.140625" style="111"/>
    <col min="4363" max="4368" width="19.28515625" style="111" customWidth="1"/>
    <col min="4369" max="4369" width="10.28515625" style="111" customWidth="1"/>
    <col min="4370" max="4608" width="9.140625" style="111"/>
    <col min="4609" max="4617" width="0" style="111" hidden="1" customWidth="1"/>
    <col min="4618" max="4618" width="9.140625" style="111"/>
    <col min="4619" max="4624" width="19.28515625" style="111" customWidth="1"/>
    <col min="4625" max="4625" width="10.28515625" style="111" customWidth="1"/>
    <col min="4626" max="4864" width="9.140625" style="111"/>
    <col min="4865" max="4873" width="0" style="111" hidden="1" customWidth="1"/>
    <col min="4874" max="4874" width="9.140625" style="111"/>
    <col min="4875" max="4880" width="19.28515625" style="111" customWidth="1"/>
    <col min="4881" max="4881" width="10.28515625" style="111" customWidth="1"/>
    <col min="4882" max="5120" width="9.140625" style="111"/>
    <col min="5121" max="5129" width="0" style="111" hidden="1" customWidth="1"/>
    <col min="5130" max="5130" width="9.140625" style="111"/>
    <col min="5131" max="5136" width="19.28515625" style="111" customWidth="1"/>
    <col min="5137" max="5137" width="10.28515625" style="111" customWidth="1"/>
    <col min="5138" max="5376" width="9.140625" style="111"/>
    <col min="5377" max="5385" width="0" style="111" hidden="1" customWidth="1"/>
    <col min="5386" max="5386" width="9.140625" style="111"/>
    <col min="5387" max="5392" width="19.28515625" style="111" customWidth="1"/>
    <col min="5393" max="5393" width="10.28515625" style="111" customWidth="1"/>
    <col min="5394" max="5632" width="9.140625" style="111"/>
    <col min="5633" max="5641" width="0" style="111" hidden="1" customWidth="1"/>
    <col min="5642" max="5642" width="9.140625" style="111"/>
    <col min="5643" max="5648" width="19.28515625" style="111" customWidth="1"/>
    <col min="5649" max="5649" width="10.28515625" style="111" customWidth="1"/>
    <col min="5650" max="5888" width="9.140625" style="111"/>
    <col min="5889" max="5897" width="0" style="111" hidden="1" customWidth="1"/>
    <col min="5898" max="5898" width="9.140625" style="111"/>
    <col min="5899" max="5904" width="19.28515625" style="111" customWidth="1"/>
    <col min="5905" max="5905" width="10.28515625" style="111" customWidth="1"/>
    <col min="5906" max="6144" width="9.140625" style="111"/>
    <col min="6145" max="6153" width="0" style="111" hidden="1" customWidth="1"/>
    <col min="6154" max="6154" width="9.140625" style="111"/>
    <col min="6155" max="6160" width="19.28515625" style="111" customWidth="1"/>
    <col min="6161" max="6161" width="10.28515625" style="111" customWidth="1"/>
    <col min="6162" max="6400" width="9.140625" style="111"/>
    <col min="6401" max="6409" width="0" style="111" hidden="1" customWidth="1"/>
    <col min="6410" max="6410" width="9.140625" style="111"/>
    <col min="6411" max="6416" width="19.28515625" style="111" customWidth="1"/>
    <col min="6417" max="6417" width="10.28515625" style="111" customWidth="1"/>
    <col min="6418" max="6656" width="9.140625" style="111"/>
    <col min="6657" max="6665" width="0" style="111" hidden="1" customWidth="1"/>
    <col min="6666" max="6666" width="9.140625" style="111"/>
    <col min="6667" max="6672" width="19.28515625" style="111" customWidth="1"/>
    <col min="6673" max="6673" width="10.28515625" style="111" customWidth="1"/>
    <col min="6674" max="6912" width="9.140625" style="111"/>
    <col min="6913" max="6921" width="0" style="111" hidden="1" customWidth="1"/>
    <col min="6922" max="6922" width="9.140625" style="111"/>
    <col min="6923" max="6928" width="19.28515625" style="111" customWidth="1"/>
    <col min="6929" max="6929" width="10.28515625" style="111" customWidth="1"/>
    <col min="6930" max="7168" width="9.140625" style="111"/>
    <col min="7169" max="7177" width="0" style="111" hidden="1" customWidth="1"/>
    <col min="7178" max="7178" width="9.140625" style="111"/>
    <col min="7179" max="7184" width="19.28515625" style="111" customWidth="1"/>
    <col min="7185" max="7185" width="10.28515625" style="111" customWidth="1"/>
    <col min="7186" max="7424" width="9.140625" style="111"/>
    <col min="7425" max="7433" width="0" style="111" hidden="1" customWidth="1"/>
    <col min="7434" max="7434" width="9.140625" style="111"/>
    <col min="7435" max="7440" width="19.28515625" style="111" customWidth="1"/>
    <col min="7441" max="7441" width="10.28515625" style="111" customWidth="1"/>
    <col min="7442" max="7680" width="9.140625" style="111"/>
    <col min="7681" max="7689" width="0" style="111" hidden="1" customWidth="1"/>
    <col min="7690" max="7690" width="9.140625" style="111"/>
    <col min="7691" max="7696" width="19.28515625" style="111" customWidth="1"/>
    <col min="7697" max="7697" width="10.28515625" style="111" customWidth="1"/>
    <col min="7698" max="7936" width="9.140625" style="111"/>
    <col min="7937" max="7945" width="0" style="111" hidden="1" customWidth="1"/>
    <col min="7946" max="7946" width="9.140625" style="111"/>
    <col min="7947" max="7952" width="19.28515625" style="111" customWidth="1"/>
    <col min="7953" max="7953" width="10.28515625" style="111" customWidth="1"/>
    <col min="7954" max="8192" width="9.140625" style="111"/>
    <col min="8193" max="8201" width="0" style="111" hidden="1" customWidth="1"/>
    <col min="8202" max="8202" width="9.140625" style="111"/>
    <col min="8203" max="8208" width="19.28515625" style="111" customWidth="1"/>
    <col min="8209" max="8209" width="10.28515625" style="111" customWidth="1"/>
    <col min="8210" max="8448" width="9.140625" style="111"/>
    <col min="8449" max="8457" width="0" style="111" hidden="1" customWidth="1"/>
    <col min="8458" max="8458" width="9.140625" style="111"/>
    <col min="8459" max="8464" width="19.28515625" style="111" customWidth="1"/>
    <col min="8465" max="8465" width="10.28515625" style="111" customWidth="1"/>
    <col min="8466" max="8704" width="9.140625" style="111"/>
    <col min="8705" max="8713" width="0" style="111" hidden="1" customWidth="1"/>
    <col min="8714" max="8714" width="9.140625" style="111"/>
    <col min="8715" max="8720" width="19.28515625" style="111" customWidth="1"/>
    <col min="8721" max="8721" width="10.28515625" style="111" customWidth="1"/>
    <col min="8722" max="8960" width="9.140625" style="111"/>
    <col min="8961" max="8969" width="0" style="111" hidden="1" customWidth="1"/>
    <col min="8970" max="8970" width="9.140625" style="111"/>
    <col min="8971" max="8976" width="19.28515625" style="111" customWidth="1"/>
    <col min="8977" max="8977" width="10.28515625" style="111" customWidth="1"/>
    <col min="8978" max="9216" width="9.140625" style="111"/>
    <col min="9217" max="9225" width="0" style="111" hidden="1" customWidth="1"/>
    <col min="9226" max="9226" width="9.140625" style="111"/>
    <col min="9227" max="9232" width="19.28515625" style="111" customWidth="1"/>
    <col min="9233" max="9233" width="10.28515625" style="111" customWidth="1"/>
    <col min="9234" max="9472" width="9.140625" style="111"/>
    <col min="9473" max="9481" width="0" style="111" hidden="1" customWidth="1"/>
    <col min="9482" max="9482" width="9.140625" style="111"/>
    <col min="9483" max="9488" width="19.28515625" style="111" customWidth="1"/>
    <col min="9489" max="9489" width="10.28515625" style="111" customWidth="1"/>
    <col min="9490" max="9728" width="9.140625" style="111"/>
    <col min="9729" max="9737" width="0" style="111" hidden="1" customWidth="1"/>
    <col min="9738" max="9738" width="9.140625" style="111"/>
    <col min="9739" max="9744" width="19.28515625" style="111" customWidth="1"/>
    <col min="9745" max="9745" width="10.28515625" style="111" customWidth="1"/>
    <col min="9746" max="9984" width="9.140625" style="111"/>
    <col min="9985" max="9993" width="0" style="111" hidden="1" customWidth="1"/>
    <col min="9994" max="9994" width="9.140625" style="111"/>
    <col min="9995" max="10000" width="19.28515625" style="111" customWidth="1"/>
    <col min="10001" max="10001" width="10.28515625" style="111" customWidth="1"/>
    <col min="10002" max="10240" width="9.140625" style="111"/>
    <col min="10241" max="10249" width="0" style="111" hidden="1" customWidth="1"/>
    <col min="10250" max="10250" width="9.140625" style="111"/>
    <col min="10251" max="10256" width="19.28515625" style="111" customWidth="1"/>
    <col min="10257" max="10257" width="10.28515625" style="111" customWidth="1"/>
    <col min="10258" max="10496" width="9.140625" style="111"/>
    <col min="10497" max="10505" width="0" style="111" hidden="1" customWidth="1"/>
    <col min="10506" max="10506" width="9.140625" style="111"/>
    <col min="10507" max="10512" width="19.28515625" style="111" customWidth="1"/>
    <col min="10513" max="10513" width="10.28515625" style="111" customWidth="1"/>
    <col min="10514" max="10752" width="9.140625" style="111"/>
    <col min="10753" max="10761" width="0" style="111" hidden="1" customWidth="1"/>
    <col min="10762" max="10762" width="9.140625" style="111"/>
    <col min="10763" max="10768" width="19.28515625" style="111" customWidth="1"/>
    <col min="10769" max="10769" width="10.28515625" style="111" customWidth="1"/>
    <col min="10770" max="11008" width="9.140625" style="111"/>
    <col min="11009" max="11017" width="0" style="111" hidden="1" customWidth="1"/>
    <col min="11018" max="11018" width="9.140625" style="111"/>
    <col min="11019" max="11024" width="19.28515625" style="111" customWidth="1"/>
    <col min="11025" max="11025" width="10.28515625" style="111" customWidth="1"/>
    <col min="11026" max="11264" width="9.140625" style="111"/>
    <col min="11265" max="11273" width="0" style="111" hidden="1" customWidth="1"/>
    <col min="11274" max="11274" width="9.140625" style="111"/>
    <col min="11275" max="11280" width="19.28515625" style="111" customWidth="1"/>
    <col min="11281" max="11281" width="10.28515625" style="111" customWidth="1"/>
    <col min="11282" max="11520" width="9.140625" style="111"/>
    <col min="11521" max="11529" width="0" style="111" hidden="1" customWidth="1"/>
    <col min="11530" max="11530" width="9.140625" style="111"/>
    <col min="11531" max="11536" width="19.28515625" style="111" customWidth="1"/>
    <col min="11537" max="11537" width="10.28515625" style="111" customWidth="1"/>
    <col min="11538" max="11776" width="9.140625" style="111"/>
    <col min="11777" max="11785" width="0" style="111" hidden="1" customWidth="1"/>
    <col min="11786" max="11786" width="9.140625" style="111"/>
    <col min="11787" max="11792" width="19.28515625" style="111" customWidth="1"/>
    <col min="11793" max="11793" width="10.28515625" style="111" customWidth="1"/>
    <col min="11794" max="12032" width="9.140625" style="111"/>
    <col min="12033" max="12041" width="0" style="111" hidden="1" customWidth="1"/>
    <col min="12042" max="12042" width="9.140625" style="111"/>
    <col min="12043" max="12048" width="19.28515625" style="111" customWidth="1"/>
    <col min="12049" max="12049" width="10.28515625" style="111" customWidth="1"/>
    <col min="12050" max="12288" width="9.140625" style="111"/>
    <col min="12289" max="12297" width="0" style="111" hidden="1" customWidth="1"/>
    <col min="12298" max="12298" width="9.140625" style="111"/>
    <col min="12299" max="12304" width="19.28515625" style="111" customWidth="1"/>
    <col min="12305" max="12305" width="10.28515625" style="111" customWidth="1"/>
    <col min="12306" max="12544" width="9.140625" style="111"/>
    <col min="12545" max="12553" width="0" style="111" hidden="1" customWidth="1"/>
    <col min="12554" max="12554" width="9.140625" style="111"/>
    <col min="12555" max="12560" width="19.28515625" style="111" customWidth="1"/>
    <col min="12561" max="12561" width="10.28515625" style="111" customWidth="1"/>
    <col min="12562" max="12800" width="9.140625" style="111"/>
    <col min="12801" max="12809" width="0" style="111" hidden="1" customWidth="1"/>
    <col min="12810" max="12810" width="9.140625" style="111"/>
    <col min="12811" max="12816" width="19.28515625" style="111" customWidth="1"/>
    <col min="12817" max="12817" width="10.28515625" style="111" customWidth="1"/>
    <col min="12818" max="13056" width="9.140625" style="111"/>
    <col min="13057" max="13065" width="0" style="111" hidden="1" customWidth="1"/>
    <col min="13066" max="13066" width="9.140625" style="111"/>
    <col min="13067" max="13072" width="19.28515625" style="111" customWidth="1"/>
    <col min="13073" max="13073" width="10.28515625" style="111" customWidth="1"/>
    <col min="13074" max="13312" width="9.140625" style="111"/>
    <col min="13313" max="13321" width="0" style="111" hidden="1" customWidth="1"/>
    <col min="13322" max="13322" width="9.140625" style="111"/>
    <col min="13323" max="13328" width="19.28515625" style="111" customWidth="1"/>
    <col min="13329" max="13329" width="10.28515625" style="111" customWidth="1"/>
    <col min="13330" max="13568" width="9.140625" style="111"/>
    <col min="13569" max="13577" width="0" style="111" hidden="1" customWidth="1"/>
    <col min="13578" max="13578" width="9.140625" style="111"/>
    <col min="13579" max="13584" width="19.28515625" style="111" customWidth="1"/>
    <col min="13585" max="13585" width="10.28515625" style="111" customWidth="1"/>
    <col min="13586" max="13824" width="9.140625" style="111"/>
    <col min="13825" max="13833" width="0" style="111" hidden="1" customWidth="1"/>
    <col min="13834" max="13834" width="9.140625" style="111"/>
    <col min="13835" max="13840" width="19.28515625" style="111" customWidth="1"/>
    <col min="13841" max="13841" width="10.28515625" style="111" customWidth="1"/>
    <col min="13842" max="14080" width="9.140625" style="111"/>
    <col min="14081" max="14089" width="0" style="111" hidden="1" customWidth="1"/>
    <col min="14090" max="14090" width="9.140625" style="111"/>
    <col min="14091" max="14096" width="19.28515625" style="111" customWidth="1"/>
    <col min="14097" max="14097" width="10.28515625" style="111" customWidth="1"/>
    <col min="14098" max="14336" width="9.140625" style="111"/>
    <col min="14337" max="14345" width="0" style="111" hidden="1" customWidth="1"/>
    <col min="14346" max="14346" width="9.140625" style="111"/>
    <col min="14347" max="14352" width="19.28515625" style="111" customWidth="1"/>
    <col min="14353" max="14353" width="10.28515625" style="111" customWidth="1"/>
    <col min="14354" max="14592" width="9.140625" style="111"/>
    <col min="14593" max="14601" width="0" style="111" hidden="1" customWidth="1"/>
    <col min="14602" max="14602" width="9.140625" style="111"/>
    <col min="14603" max="14608" width="19.28515625" style="111" customWidth="1"/>
    <col min="14609" max="14609" width="10.28515625" style="111" customWidth="1"/>
    <col min="14610" max="14848" width="9.140625" style="111"/>
    <col min="14849" max="14857" width="0" style="111" hidden="1" customWidth="1"/>
    <col min="14858" max="14858" width="9.140625" style="111"/>
    <col min="14859" max="14864" width="19.28515625" style="111" customWidth="1"/>
    <col min="14865" max="14865" width="10.28515625" style="111" customWidth="1"/>
    <col min="14866" max="15104" width="9.140625" style="111"/>
    <col min="15105" max="15113" width="0" style="111" hidden="1" customWidth="1"/>
    <col min="15114" max="15114" width="9.140625" style="111"/>
    <col min="15115" max="15120" width="19.28515625" style="111" customWidth="1"/>
    <col min="15121" max="15121" width="10.28515625" style="111" customWidth="1"/>
    <col min="15122" max="15360" width="9.140625" style="111"/>
    <col min="15361" max="15369" width="0" style="111" hidden="1" customWidth="1"/>
    <col min="15370" max="15370" width="9.140625" style="111"/>
    <col min="15371" max="15376" width="19.28515625" style="111" customWidth="1"/>
    <col min="15377" max="15377" width="10.28515625" style="111" customWidth="1"/>
    <col min="15378" max="15616" width="9.140625" style="111"/>
    <col min="15617" max="15625" width="0" style="111" hidden="1" customWidth="1"/>
    <col min="15626" max="15626" width="9.140625" style="111"/>
    <col min="15627" max="15632" width="19.28515625" style="111" customWidth="1"/>
    <col min="15633" max="15633" width="10.28515625" style="111" customWidth="1"/>
    <col min="15634" max="15872" width="9.140625" style="111"/>
    <col min="15873" max="15881" width="0" style="111" hidden="1" customWidth="1"/>
    <col min="15882" max="15882" width="9.140625" style="111"/>
    <col min="15883" max="15888" width="19.28515625" style="111" customWidth="1"/>
    <col min="15889" max="15889" width="10.28515625" style="111" customWidth="1"/>
    <col min="15890" max="16128" width="9.140625" style="111"/>
    <col min="16129" max="16137" width="0" style="111" hidden="1" customWidth="1"/>
    <col min="16138" max="16138" width="9.140625" style="111"/>
    <col min="16139" max="16144" width="19.28515625" style="111" customWidth="1"/>
    <col min="16145" max="16145" width="10.28515625" style="111" customWidth="1"/>
    <col min="16146" max="16384" width="9.140625" style="111"/>
  </cols>
  <sheetData>
    <row r="1" spans="1:17" ht="53.25" customHeight="1" x14ac:dyDescent="0.2">
      <c r="A1" s="669" t="s">
        <v>114</v>
      </c>
      <c r="B1" s="669"/>
      <c r="C1" s="669"/>
      <c r="D1" s="669"/>
      <c r="E1" s="669"/>
      <c r="F1" s="669"/>
      <c r="G1" s="669"/>
      <c r="H1" s="669"/>
      <c r="J1" s="670" t="s">
        <v>251</v>
      </c>
      <c r="K1" s="670"/>
      <c r="L1" s="670"/>
      <c r="M1" s="670"/>
      <c r="N1" s="670"/>
      <c r="O1" s="670"/>
      <c r="P1" s="670"/>
      <c r="Q1" s="670"/>
    </row>
    <row r="2" spans="1:17" ht="7.5" customHeight="1" x14ac:dyDescent="0.2">
      <c r="A2" s="133"/>
      <c r="B2" s="133"/>
      <c r="C2" s="133"/>
      <c r="D2" s="133"/>
      <c r="E2" s="133"/>
      <c r="F2" s="133"/>
      <c r="G2" s="133"/>
      <c r="H2" s="133"/>
    </row>
    <row r="3" spans="1:17" ht="15" x14ac:dyDescent="0.2">
      <c r="A3" s="134" t="s">
        <v>115</v>
      </c>
      <c r="B3" s="135"/>
      <c r="C3" s="135"/>
      <c r="D3" s="135"/>
      <c r="E3" s="135"/>
      <c r="F3" s="135"/>
      <c r="G3" s="135"/>
      <c r="J3" s="134" t="s">
        <v>115</v>
      </c>
    </row>
    <row r="4" spans="1:17" ht="9" customHeight="1" x14ac:dyDescent="0.2">
      <c r="A4" s="136"/>
      <c r="B4" s="135"/>
      <c r="C4" s="135"/>
      <c r="D4" s="135"/>
      <c r="E4" s="135"/>
      <c r="F4" s="135"/>
      <c r="G4" s="135"/>
      <c r="H4" s="137"/>
    </row>
    <row r="5" spans="1:17" ht="37.5" customHeight="1" x14ac:dyDescent="0.2">
      <c r="A5" s="671" t="s">
        <v>116</v>
      </c>
      <c r="B5" s="671"/>
      <c r="C5" s="671"/>
      <c r="D5" s="671"/>
      <c r="E5" s="671"/>
      <c r="F5" s="671"/>
      <c r="G5" s="671"/>
      <c r="H5" s="671"/>
      <c r="J5" s="671" t="s">
        <v>225</v>
      </c>
      <c r="K5" s="671"/>
      <c r="L5" s="671"/>
      <c r="M5" s="671"/>
      <c r="N5" s="671"/>
      <c r="O5" s="671"/>
      <c r="P5" s="671"/>
      <c r="Q5" s="671"/>
    </row>
    <row r="6" spans="1:17" ht="13.5" thickBot="1" x14ac:dyDescent="0.25">
      <c r="A6" s="135"/>
      <c r="B6" s="135"/>
      <c r="C6" s="135"/>
      <c r="D6" s="135"/>
      <c r="E6" s="135"/>
      <c r="F6" s="135"/>
      <c r="G6" s="135"/>
      <c r="H6" s="135"/>
    </row>
    <row r="7" spans="1:17" ht="15.75" thickBot="1" x14ac:dyDescent="0.25">
      <c r="A7" s="672" t="s">
        <v>117</v>
      </c>
      <c r="B7" s="675" t="s">
        <v>118</v>
      </c>
      <c r="C7" s="676"/>
      <c r="D7" s="676"/>
      <c r="E7" s="676"/>
      <c r="F7" s="676"/>
      <c r="G7" s="676"/>
      <c r="H7" s="677"/>
      <c r="J7" s="678" t="s">
        <v>117</v>
      </c>
      <c r="K7" s="681" t="s">
        <v>119</v>
      </c>
      <c r="L7" s="681"/>
      <c r="M7" s="681"/>
      <c r="N7" s="681"/>
      <c r="O7" s="681"/>
      <c r="P7" s="681"/>
      <c r="Q7" s="682"/>
    </row>
    <row r="8" spans="1:17" ht="12.75" customHeight="1" x14ac:dyDescent="0.2">
      <c r="A8" s="673"/>
      <c r="B8" s="683" t="s">
        <v>120</v>
      </c>
      <c r="C8" s="685" t="s">
        <v>121</v>
      </c>
      <c r="D8" s="687" t="s">
        <v>122</v>
      </c>
      <c r="E8" s="689" t="s">
        <v>123</v>
      </c>
      <c r="F8" s="691" t="s">
        <v>124</v>
      </c>
      <c r="G8" s="693" t="s">
        <v>125</v>
      </c>
      <c r="H8" s="658" t="s">
        <v>126</v>
      </c>
      <c r="J8" s="679"/>
      <c r="K8" s="654" t="s">
        <v>120</v>
      </c>
      <c r="L8" s="660" t="s">
        <v>121</v>
      </c>
      <c r="M8" s="662" t="s">
        <v>122</v>
      </c>
      <c r="N8" s="664" t="s">
        <v>123</v>
      </c>
      <c r="O8" s="666" t="s">
        <v>124</v>
      </c>
      <c r="P8" s="654" t="s">
        <v>125</v>
      </c>
      <c r="Q8" s="656" t="s">
        <v>126</v>
      </c>
    </row>
    <row r="9" spans="1:17" ht="70.5" customHeight="1" thickBot="1" x14ac:dyDescent="0.25">
      <c r="A9" s="674"/>
      <c r="B9" s="684"/>
      <c r="C9" s="686"/>
      <c r="D9" s="688"/>
      <c r="E9" s="690"/>
      <c r="F9" s="692"/>
      <c r="G9" s="694"/>
      <c r="H9" s="659"/>
      <c r="J9" s="680"/>
      <c r="K9" s="655"/>
      <c r="L9" s="661"/>
      <c r="M9" s="663"/>
      <c r="N9" s="665"/>
      <c r="O9" s="667"/>
      <c r="P9" s="655"/>
      <c r="Q9" s="657"/>
    </row>
    <row r="10" spans="1:17" ht="15" customHeight="1" x14ac:dyDescent="0.2">
      <c r="A10" s="138">
        <v>2000</v>
      </c>
      <c r="B10" s="139">
        <v>8275493</v>
      </c>
      <c r="C10" s="140">
        <v>760000</v>
      </c>
      <c r="D10" s="140">
        <v>1611956</v>
      </c>
      <c r="E10" s="141">
        <v>2220725</v>
      </c>
      <c r="F10" s="142">
        <f t="shared" ref="F10:F20" si="0">SUM(B10:E10)</f>
        <v>12868174</v>
      </c>
      <c r="G10" s="143"/>
      <c r="H10" s="144"/>
      <c r="J10" s="471">
        <v>2000</v>
      </c>
      <c r="K10" s="148">
        <f t="shared" ref="K10:N25" si="1">B10*1000</f>
        <v>8275493000</v>
      </c>
      <c r="L10" s="145">
        <f t="shared" si="1"/>
        <v>760000000</v>
      </c>
      <c r="M10" s="145">
        <f t="shared" si="1"/>
        <v>1611956000</v>
      </c>
      <c r="N10" s="146">
        <f t="shared" si="1"/>
        <v>2220725000</v>
      </c>
      <c r="O10" s="147">
        <f>SUM(K10:N10)</f>
        <v>12868174000</v>
      </c>
      <c r="P10" s="148"/>
      <c r="Q10" s="472"/>
    </row>
    <row r="11" spans="1:17" ht="15" customHeight="1" x14ac:dyDescent="0.2">
      <c r="A11" s="149">
        <v>2001</v>
      </c>
      <c r="B11" s="150">
        <v>9040821</v>
      </c>
      <c r="C11" s="151">
        <v>800000</v>
      </c>
      <c r="D11" s="152">
        <v>2349757</v>
      </c>
      <c r="E11" s="153">
        <v>800000</v>
      </c>
      <c r="F11" s="154">
        <f t="shared" si="0"/>
        <v>12990578</v>
      </c>
      <c r="G11" s="155">
        <f t="shared" ref="G11:G20" si="2">F11-F10</f>
        <v>122404</v>
      </c>
      <c r="H11" s="156">
        <f t="shared" ref="H11:H20" si="3">F11/F10-1</f>
        <v>9.5121498978798513E-3</v>
      </c>
      <c r="J11" s="473">
        <v>2001</v>
      </c>
      <c r="K11" s="160">
        <f t="shared" si="1"/>
        <v>9040821000</v>
      </c>
      <c r="L11" s="157">
        <f t="shared" si="1"/>
        <v>800000000</v>
      </c>
      <c r="M11" s="157">
        <f t="shared" si="1"/>
        <v>2349757000</v>
      </c>
      <c r="N11" s="158">
        <f t="shared" si="1"/>
        <v>800000000</v>
      </c>
      <c r="O11" s="159">
        <f t="shared" ref="O11:O33" si="4">SUM(K11:N11)</f>
        <v>12990578000</v>
      </c>
      <c r="P11" s="160">
        <f>O11-O10</f>
        <v>122404000</v>
      </c>
      <c r="Q11" s="474">
        <f>O11/O10-1</f>
        <v>9.5121498978798513E-3</v>
      </c>
    </row>
    <row r="12" spans="1:17" ht="15" customHeight="1" x14ac:dyDescent="0.2">
      <c r="A12" s="149">
        <v>2002</v>
      </c>
      <c r="B12" s="150">
        <v>11135683</v>
      </c>
      <c r="C12" s="152">
        <v>810005</v>
      </c>
      <c r="D12" s="152">
        <v>1770163</v>
      </c>
      <c r="E12" s="153">
        <v>2300000</v>
      </c>
      <c r="F12" s="154">
        <f t="shared" si="0"/>
        <v>16015851</v>
      </c>
      <c r="G12" s="155">
        <f t="shared" si="2"/>
        <v>3025273</v>
      </c>
      <c r="H12" s="156">
        <f t="shared" si="3"/>
        <v>0.23288209346805044</v>
      </c>
      <c r="J12" s="473">
        <v>2002</v>
      </c>
      <c r="K12" s="160">
        <f t="shared" si="1"/>
        <v>11135683000</v>
      </c>
      <c r="L12" s="157">
        <f t="shared" si="1"/>
        <v>810005000</v>
      </c>
      <c r="M12" s="157">
        <f t="shared" si="1"/>
        <v>1770163000</v>
      </c>
      <c r="N12" s="158">
        <f t="shared" si="1"/>
        <v>2300000000</v>
      </c>
      <c r="O12" s="159">
        <f t="shared" si="4"/>
        <v>16015851000</v>
      </c>
      <c r="P12" s="160">
        <f t="shared" ref="P12:P26" si="5">O12-O11</f>
        <v>3025273000</v>
      </c>
      <c r="Q12" s="474">
        <f t="shared" ref="Q12:Q26" si="6">O12/O11-1</f>
        <v>0.23288209346805044</v>
      </c>
    </row>
    <row r="13" spans="1:17" ht="15" customHeight="1" x14ac:dyDescent="0.2">
      <c r="A13" s="149">
        <v>2003</v>
      </c>
      <c r="B13" s="150">
        <v>12421218</v>
      </c>
      <c r="C13" s="152">
        <v>800000</v>
      </c>
      <c r="D13" s="152">
        <v>2090972</v>
      </c>
      <c r="E13" s="153">
        <v>1044227</v>
      </c>
      <c r="F13" s="154">
        <f t="shared" si="0"/>
        <v>16356417</v>
      </c>
      <c r="G13" s="155">
        <f t="shared" si="2"/>
        <v>340566</v>
      </c>
      <c r="H13" s="156">
        <f t="shared" si="3"/>
        <v>2.126430871515983E-2</v>
      </c>
      <c r="J13" s="473">
        <v>2003</v>
      </c>
      <c r="K13" s="160">
        <f t="shared" si="1"/>
        <v>12421218000</v>
      </c>
      <c r="L13" s="157">
        <f t="shared" si="1"/>
        <v>800000000</v>
      </c>
      <c r="M13" s="157">
        <f t="shared" si="1"/>
        <v>2090972000</v>
      </c>
      <c r="N13" s="158">
        <f t="shared" si="1"/>
        <v>1044227000</v>
      </c>
      <c r="O13" s="159">
        <f t="shared" si="4"/>
        <v>16356417000</v>
      </c>
      <c r="P13" s="160">
        <f t="shared" si="5"/>
        <v>340566000</v>
      </c>
      <c r="Q13" s="474">
        <f t="shared" si="6"/>
        <v>2.126430871515983E-2</v>
      </c>
    </row>
    <row r="14" spans="1:17" ht="15" customHeight="1" x14ac:dyDescent="0.2">
      <c r="A14" s="149">
        <v>2004</v>
      </c>
      <c r="B14" s="150">
        <v>14538359</v>
      </c>
      <c r="C14" s="152">
        <v>810005</v>
      </c>
      <c r="D14" s="152">
        <v>2625702</v>
      </c>
      <c r="E14" s="153">
        <v>1044227</v>
      </c>
      <c r="F14" s="154">
        <f t="shared" si="0"/>
        <v>19018293</v>
      </c>
      <c r="G14" s="155">
        <f t="shared" si="2"/>
        <v>2661876</v>
      </c>
      <c r="H14" s="156">
        <f t="shared" si="3"/>
        <v>0.16274199905761755</v>
      </c>
      <c r="J14" s="473">
        <v>2004</v>
      </c>
      <c r="K14" s="160">
        <f t="shared" si="1"/>
        <v>14538359000</v>
      </c>
      <c r="L14" s="157">
        <f t="shared" si="1"/>
        <v>810005000</v>
      </c>
      <c r="M14" s="157">
        <f t="shared" si="1"/>
        <v>2625702000</v>
      </c>
      <c r="N14" s="158">
        <f t="shared" si="1"/>
        <v>1044227000</v>
      </c>
      <c r="O14" s="159">
        <f t="shared" si="4"/>
        <v>19018293000</v>
      </c>
      <c r="P14" s="160">
        <f t="shared" si="5"/>
        <v>2661876000</v>
      </c>
      <c r="Q14" s="474">
        <f t="shared" si="6"/>
        <v>0.16274199905761755</v>
      </c>
    </row>
    <row r="15" spans="1:17" ht="15" customHeight="1" x14ac:dyDescent="0.2">
      <c r="A15" s="149">
        <v>2005</v>
      </c>
      <c r="B15" s="150">
        <v>15911721</v>
      </c>
      <c r="C15" s="152">
        <v>810005</v>
      </c>
      <c r="D15" s="152">
        <v>3412667</v>
      </c>
      <c r="E15" s="153">
        <v>1044227</v>
      </c>
      <c r="F15" s="154">
        <f t="shared" si="0"/>
        <v>21178620</v>
      </c>
      <c r="G15" s="155">
        <f t="shared" si="2"/>
        <v>2160327</v>
      </c>
      <c r="H15" s="156">
        <f t="shared" si="3"/>
        <v>0.11359205581699672</v>
      </c>
      <c r="J15" s="473">
        <v>2005</v>
      </c>
      <c r="K15" s="160">
        <f t="shared" si="1"/>
        <v>15911721000</v>
      </c>
      <c r="L15" s="157">
        <f t="shared" si="1"/>
        <v>810005000</v>
      </c>
      <c r="M15" s="157">
        <f t="shared" si="1"/>
        <v>3412667000</v>
      </c>
      <c r="N15" s="158">
        <f t="shared" si="1"/>
        <v>1044227000</v>
      </c>
      <c r="O15" s="159">
        <f t="shared" si="4"/>
        <v>21178620000</v>
      </c>
      <c r="P15" s="160">
        <f t="shared" si="5"/>
        <v>2160327000</v>
      </c>
      <c r="Q15" s="474">
        <f t="shared" si="6"/>
        <v>0.11359205581699672</v>
      </c>
    </row>
    <row r="16" spans="1:17" ht="15" customHeight="1" x14ac:dyDescent="0.2">
      <c r="A16" s="149">
        <v>2006</v>
      </c>
      <c r="B16" s="150">
        <v>18894257</v>
      </c>
      <c r="C16" s="152">
        <v>170000</v>
      </c>
      <c r="D16" s="152">
        <v>3148412</v>
      </c>
      <c r="E16" s="153">
        <v>1044227</v>
      </c>
      <c r="F16" s="154">
        <f t="shared" si="0"/>
        <v>23256896</v>
      </c>
      <c r="G16" s="155">
        <f t="shared" si="2"/>
        <v>2078276</v>
      </c>
      <c r="H16" s="156">
        <f t="shared" si="3"/>
        <v>9.8130850829751815E-2</v>
      </c>
      <c r="J16" s="473">
        <v>2006</v>
      </c>
      <c r="K16" s="160">
        <f t="shared" si="1"/>
        <v>18894257000</v>
      </c>
      <c r="L16" s="157">
        <f t="shared" si="1"/>
        <v>170000000</v>
      </c>
      <c r="M16" s="157">
        <f t="shared" si="1"/>
        <v>3148412000</v>
      </c>
      <c r="N16" s="158">
        <f t="shared" si="1"/>
        <v>1044227000</v>
      </c>
      <c r="O16" s="159">
        <f t="shared" si="4"/>
        <v>23256896000</v>
      </c>
      <c r="P16" s="160">
        <f t="shared" si="5"/>
        <v>2078276000</v>
      </c>
      <c r="Q16" s="474">
        <f t="shared" si="6"/>
        <v>9.8130850829751815E-2</v>
      </c>
    </row>
    <row r="17" spans="1:17" ht="15" customHeight="1" x14ac:dyDescent="0.2">
      <c r="A17" s="149">
        <v>2007</v>
      </c>
      <c r="B17" s="150">
        <v>20149649</v>
      </c>
      <c r="C17" s="152">
        <v>200000</v>
      </c>
      <c r="D17" s="152">
        <v>2513330</v>
      </c>
      <c r="E17" s="153">
        <v>1044227</v>
      </c>
      <c r="F17" s="154">
        <f t="shared" si="0"/>
        <v>23907206</v>
      </c>
      <c r="G17" s="155">
        <f t="shared" si="2"/>
        <v>650310</v>
      </c>
      <c r="H17" s="156">
        <f t="shared" si="3"/>
        <v>2.7962028982715381E-2</v>
      </c>
      <c r="J17" s="473">
        <v>2007</v>
      </c>
      <c r="K17" s="160">
        <f t="shared" si="1"/>
        <v>20149649000</v>
      </c>
      <c r="L17" s="157">
        <f t="shared" si="1"/>
        <v>200000000</v>
      </c>
      <c r="M17" s="157">
        <f t="shared" si="1"/>
        <v>2513330000</v>
      </c>
      <c r="N17" s="158">
        <f t="shared" si="1"/>
        <v>1044227000</v>
      </c>
      <c r="O17" s="159">
        <f t="shared" si="4"/>
        <v>23907206000</v>
      </c>
      <c r="P17" s="160">
        <f t="shared" si="5"/>
        <v>650310000</v>
      </c>
      <c r="Q17" s="474">
        <f t="shared" si="6"/>
        <v>2.7962028982715381E-2</v>
      </c>
    </row>
    <row r="18" spans="1:17" ht="15" customHeight="1" x14ac:dyDescent="0.2">
      <c r="A18" s="149">
        <v>2008</v>
      </c>
      <c r="B18" s="150">
        <v>20880286</v>
      </c>
      <c r="C18" s="152">
        <v>200000</v>
      </c>
      <c r="D18" s="152">
        <v>3021649</v>
      </c>
      <c r="E18" s="153">
        <v>1044227</v>
      </c>
      <c r="F18" s="154">
        <f t="shared" si="0"/>
        <v>25146162</v>
      </c>
      <c r="G18" s="155">
        <f t="shared" si="2"/>
        <v>1238956</v>
      </c>
      <c r="H18" s="156">
        <f t="shared" si="3"/>
        <v>5.1823538057939489E-2</v>
      </c>
      <c r="J18" s="473">
        <v>2008</v>
      </c>
      <c r="K18" s="160">
        <f t="shared" si="1"/>
        <v>20880286000</v>
      </c>
      <c r="L18" s="157">
        <f t="shared" si="1"/>
        <v>200000000</v>
      </c>
      <c r="M18" s="157">
        <f t="shared" si="1"/>
        <v>3021649000</v>
      </c>
      <c r="N18" s="158">
        <f t="shared" si="1"/>
        <v>1044227000</v>
      </c>
      <c r="O18" s="159">
        <f t="shared" si="4"/>
        <v>25146162000</v>
      </c>
      <c r="P18" s="160">
        <f t="shared" si="5"/>
        <v>1238956000</v>
      </c>
      <c r="Q18" s="474">
        <f t="shared" si="6"/>
        <v>5.1823538057939489E-2</v>
      </c>
    </row>
    <row r="19" spans="1:17" ht="15" customHeight="1" x14ac:dyDescent="0.2">
      <c r="A19" s="149">
        <v>2009</v>
      </c>
      <c r="B19" s="150">
        <f>21903501-C19</f>
        <v>21673501</v>
      </c>
      <c r="C19" s="152">
        <v>230000</v>
      </c>
      <c r="D19" s="152">
        <v>2736749</v>
      </c>
      <c r="E19" s="153">
        <v>1047356</v>
      </c>
      <c r="F19" s="154">
        <f t="shared" si="0"/>
        <v>25687606</v>
      </c>
      <c r="G19" s="155">
        <f t="shared" si="2"/>
        <v>541444</v>
      </c>
      <c r="H19" s="156">
        <f t="shared" si="3"/>
        <v>2.1531874327382461E-2</v>
      </c>
      <c r="J19" s="473">
        <v>2009</v>
      </c>
      <c r="K19" s="160">
        <f t="shared" si="1"/>
        <v>21673501000</v>
      </c>
      <c r="L19" s="157">
        <f t="shared" si="1"/>
        <v>230000000</v>
      </c>
      <c r="M19" s="157">
        <f t="shared" si="1"/>
        <v>2736749000</v>
      </c>
      <c r="N19" s="158">
        <f t="shared" si="1"/>
        <v>1047356000</v>
      </c>
      <c r="O19" s="159">
        <f t="shared" si="4"/>
        <v>25687606000</v>
      </c>
      <c r="P19" s="160">
        <f t="shared" si="5"/>
        <v>541444000</v>
      </c>
      <c r="Q19" s="474">
        <f t="shared" si="6"/>
        <v>2.1531874327382461E-2</v>
      </c>
    </row>
    <row r="20" spans="1:17" ht="15" customHeight="1" x14ac:dyDescent="0.2">
      <c r="A20" s="149">
        <v>2010</v>
      </c>
      <c r="B20" s="150">
        <v>20597472</v>
      </c>
      <c r="C20" s="152">
        <v>217770</v>
      </c>
      <c r="D20" s="152">
        <v>2633888</v>
      </c>
      <c r="E20" s="153">
        <v>937603</v>
      </c>
      <c r="F20" s="154">
        <f t="shared" si="0"/>
        <v>24386733</v>
      </c>
      <c r="G20" s="155">
        <f t="shared" si="2"/>
        <v>-1300873</v>
      </c>
      <c r="H20" s="156">
        <f t="shared" si="3"/>
        <v>-5.0642048932080352E-2</v>
      </c>
      <c r="J20" s="473">
        <v>2010</v>
      </c>
      <c r="K20" s="160">
        <f t="shared" si="1"/>
        <v>20597472000</v>
      </c>
      <c r="L20" s="157">
        <f t="shared" si="1"/>
        <v>217770000</v>
      </c>
      <c r="M20" s="157">
        <f t="shared" si="1"/>
        <v>2633888000</v>
      </c>
      <c r="N20" s="158">
        <f t="shared" si="1"/>
        <v>937603000</v>
      </c>
      <c r="O20" s="159">
        <f t="shared" si="4"/>
        <v>24386733000</v>
      </c>
      <c r="P20" s="160">
        <f t="shared" si="5"/>
        <v>-1300873000</v>
      </c>
      <c r="Q20" s="474">
        <f t="shared" si="6"/>
        <v>-5.0642048932080352E-2</v>
      </c>
    </row>
    <row r="21" spans="1:17" ht="15" customHeight="1" x14ac:dyDescent="0.2">
      <c r="A21" s="161" t="s">
        <v>127</v>
      </c>
      <c r="B21" s="150">
        <v>21397472</v>
      </c>
      <c r="C21" s="152">
        <v>217770</v>
      </c>
      <c r="D21" s="152">
        <v>2633888</v>
      </c>
      <c r="E21" s="153">
        <v>937603</v>
      </c>
      <c r="F21" s="154">
        <f t="shared" ref="F21:F27" si="7">SUM(B21:E21)</f>
        <v>25186733</v>
      </c>
      <c r="G21" s="155">
        <f>F21-F20</f>
        <v>800000</v>
      </c>
      <c r="H21" s="156">
        <f>F21/F20-1</f>
        <v>3.2804722141338116E-2</v>
      </c>
      <c r="J21" s="475" t="s">
        <v>127</v>
      </c>
      <c r="K21" s="160">
        <f t="shared" si="1"/>
        <v>21397472000</v>
      </c>
      <c r="L21" s="157">
        <f t="shared" si="1"/>
        <v>217770000</v>
      </c>
      <c r="M21" s="157">
        <f t="shared" si="1"/>
        <v>2633888000</v>
      </c>
      <c r="N21" s="158">
        <f t="shared" si="1"/>
        <v>937603000</v>
      </c>
      <c r="O21" s="159">
        <f t="shared" si="4"/>
        <v>25186733000</v>
      </c>
      <c r="P21" s="160">
        <f t="shared" si="5"/>
        <v>800000000</v>
      </c>
      <c r="Q21" s="474">
        <f t="shared" si="6"/>
        <v>3.2804722141338116E-2</v>
      </c>
    </row>
    <row r="22" spans="1:17" ht="15" customHeight="1" x14ac:dyDescent="0.2">
      <c r="A22" s="162">
        <v>2011</v>
      </c>
      <c r="B22" s="150">
        <v>20488301</v>
      </c>
      <c r="C22" s="152">
        <v>198340</v>
      </c>
      <c r="D22" s="152">
        <v>2263030</v>
      </c>
      <c r="E22" s="153">
        <v>941698</v>
      </c>
      <c r="F22" s="154">
        <f t="shared" si="7"/>
        <v>23891369</v>
      </c>
      <c r="G22" s="155">
        <f>F22-F21</f>
        <v>-1295364</v>
      </c>
      <c r="H22" s="156">
        <f>F22/F21-1</f>
        <v>-5.1430409811387579E-2</v>
      </c>
      <c r="J22" s="476">
        <v>2011</v>
      </c>
      <c r="K22" s="160">
        <f t="shared" si="1"/>
        <v>20488301000</v>
      </c>
      <c r="L22" s="157">
        <f t="shared" si="1"/>
        <v>198340000</v>
      </c>
      <c r="M22" s="157">
        <f t="shared" si="1"/>
        <v>2263030000</v>
      </c>
      <c r="N22" s="158">
        <f t="shared" si="1"/>
        <v>941698000</v>
      </c>
      <c r="O22" s="159">
        <f t="shared" si="4"/>
        <v>23891369000</v>
      </c>
      <c r="P22" s="160">
        <f t="shared" si="5"/>
        <v>-1295364000</v>
      </c>
      <c r="Q22" s="474">
        <f t="shared" si="6"/>
        <v>-5.1430409811387579E-2</v>
      </c>
    </row>
    <row r="23" spans="1:17" ht="15" customHeight="1" x14ac:dyDescent="0.2">
      <c r="A23" s="162">
        <v>2012</v>
      </c>
      <c r="B23" s="150">
        <v>19128143</v>
      </c>
      <c r="C23" s="152">
        <v>180629</v>
      </c>
      <c r="D23" s="152">
        <v>2363030</v>
      </c>
      <c r="E23" s="153">
        <v>1055662</v>
      </c>
      <c r="F23" s="154">
        <f t="shared" si="7"/>
        <v>22727464</v>
      </c>
      <c r="G23" s="155">
        <f>F23-F22</f>
        <v>-1163905</v>
      </c>
      <c r="H23" s="156">
        <f>F23/F22-1</f>
        <v>-4.8716546967233265E-2</v>
      </c>
      <c r="J23" s="476">
        <v>2012</v>
      </c>
      <c r="K23" s="160">
        <f t="shared" si="1"/>
        <v>19128143000</v>
      </c>
      <c r="L23" s="157">
        <f t="shared" si="1"/>
        <v>180629000</v>
      </c>
      <c r="M23" s="157">
        <f t="shared" si="1"/>
        <v>2363030000</v>
      </c>
      <c r="N23" s="158">
        <f t="shared" si="1"/>
        <v>1055662000</v>
      </c>
      <c r="O23" s="159">
        <f t="shared" si="4"/>
        <v>22727464000</v>
      </c>
      <c r="P23" s="160">
        <f t="shared" si="5"/>
        <v>-1163905000</v>
      </c>
      <c r="Q23" s="474">
        <f t="shared" si="6"/>
        <v>-4.8716546967233265E-2</v>
      </c>
    </row>
    <row r="24" spans="1:17" ht="15" customHeight="1" x14ac:dyDescent="0.2">
      <c r="A24" s="162">
        <v>2013</v>
      </c>
      <c r="B24" s="150">
        <v>19635585</v>
      </c>
      <c r="C24" s="152">
        <v>173187</v>
      </c>
      <c r="D24" s="152">
        <v>1995030</v>
      </c>
      <c r="E24" s="153">
        <v>1165308</v>
      </c>
      <c r="F24" s="154">
        <f>SUM(B24:E24)</f>
        <v>22969110</v>
      </c>
      <c r="G24" s="155">
        <f>F24-F23</f>
        <v>241646</v>
      </c>
      <c r="H24" s="156">
        <f>F24/F23-1</f>
        <v>1.0632334518272613E-2</v>
      </c>
      <c r="I24" s="112"/>
      <c r="J24" s="476">
        <v>2013</v>
      </c>
      <c r="K24" s="160">
        <f t="shared" si="1"/>
        <v>19635585000</v>
      </c>
      <c r="L24" s="157">
        <f t="shared" si="1"/>
        <v>173187000</v>
      </c>
      <c r="M24" s="157">
        <f t="shared" si="1"/>
        <v>1995030000</v>
      </c>
      <c r="N24" s="158">
        <f t="shared" si="1"/>
        <v>1165308000</v>
      </c>
      <c r="O24" s="159">
        <f t="shared" si="4"/>
        <v>22969110000</v>
      </c>
      <c r="P24" s="160">
        <f t="shared" si="5"/>
        <v>241646000</v>
      </c>
      <c r="Q24" s="474">
        <f t="shared" si="6"/>
        <v>1.0632334518272613E-2</v>
      </c>
    </row>
    <row r="25" spans="1:17" ht="15" customHeight="1" x14ac:dyDescent="0.2">
      <c r="A25" s="162">
        <v>2014</v>
      </c>
      <c r="B25" s="150">
        <v>19751969</v>
      </c>
      <c r="C25" s="152">
        <v>155303</v>
      </c>
      <c r="D25" s="152">
        <v>1863530</v>
      </c>
      <c r="E25" s="153">
        <v>1165308</v>
      </c>
      <c r="F25" s="154">
        <f>SUM(B25:E25)</f>
        <v>22936110</v>
      </c>
      <c r="G25" s="155">
        <f>F25-F24</f>
        <v>-33000</v>
      </c>
      <c r="H25" s="156">
        <f>F25/F24-1</f>
        <v>-1.4367121756132528E-3</v>
      </c>
      <c r="I25" s="112"/>
      <c r="J25" s="476">
        <v>2014</v>
      </c>
      <c r="K25" s="160">
        <f t="shared" si="1"/>
        <v>19751969000</v>
      </c>
      <c r="L25" s="157">
        <f t="shared" si="1"/>
        <v>155303000</v>
      </c>
      <c r="M25" s="157">
        <f t="shared" si="1"/>
        <v>1863530000</v>
      </c>
      <c r="N25" s="158">
        <f t="shared" si="1"/>
        <v>1165308000</v>
      </c>
      <c r="O25" s="159">
        <f t="shared" si="4"/>
        <v>22936110000</v>
      </c>
      <c r="P25" s="160">
        <f t="shared" si="5"/>
        <v>-33000000</v>
      </c>
      <c r="Q25" s="474">
        <f t="shared" si="6"/>
        <v>-1.4367121756132528E-3</v>
      </c>
    </row>
    <row r="26" spans="1:17" ht="15" customHeight="1" x14ac:dyDescent="0.2">
      <c r="A26" s="163"/>
      <c r="B26" s="164"/>
      <c r="C26" s="165"/>
      <c r="D26" s="165"/>
      <c r="E26" s="166"/>
      <c r="F26" s="167"/>
      <c r="G26" s="168"/>
      <c r="H26" s="169"/>
      <c r="I26" s="112"/>
      <c r="J26" s="477">
        <v>2015</v>
      </c>
      <c r="K26" s="173">
        <v>19683049000</v>
      </c>
      <c r="L26" s="170">
        <v>150000000</v>
      </c>
      <c r="M26" s="170">
        <v>2263530000</v>
      </c>
      <c r="N26" s="171">
        <v>1165308000</v>
      </c>
      <c r="O26" s="172">
        <f t="shared" si="4"/>
        <v>23261887000</v>
      </c>
      <c r="P26" s="173">
        <f t="shared" si="5"/>
        <v>325777000</v>
      </c>
      <c r="Q26" s="478">
        <f t="shared" si="6"/>
        <v>1.4203672723927419E-2</v>
      </c>
    </row>
    <row r="27" spans="1:17" ht="15" customHeight="1" x14ac:dyDescent="0.2">
      <c r="A27" s="163" t="s">
        <v>128</v>
      </c>
      <c r="B27" s="164">
        <v>19683049</v>
      </c>
      <c r="C27" s="165">
        <v>150000</v>
      </c>
      <c r="D27" s="165">
        <v>2263530</v>
      </c>
      <c r="E27" s="166">
        <v>1165308</v>
      </c>
      <c r="F27" s="167">
        <f t="shared" si="7"/>
        <v>23261887</v>
      </c>
      <c r="G27" s="168">
        <f>F27-F25</f>
        <v>325777</v>
      </c>
      <c r="H27" s="169">
        <f>F27/F25-1</f>
        <v>1.4203672723927419E-2</v>
      </c>
      <c r="I27" s="112"/>
      <c r="J27" s="479" t="s">
        <v>129</v>
      </c>
      <c r="K27" s="177">
        <v>18955859232</v>
      </c>
      <c r="L27" s="174">
        <v>137000000</v>
      </c>
      <c r="M27" s="174">
        <v>1575994748</v>
      </c>
      <c r="N27" s="175">
        <v>1165308000</v>
      </c>
      <c r="O27" s="176">
        <f t="shared" si="4"/>
        <v>21834161980</v>
      </c>
      <c r="P27" s="177">
        <f>O27-O26</f>
        <v>-1427725020</v>
      </c>
      <c r="Q27" s="480">
        <f>O27/O26-1</f>
        <v>-6.137614803132696E-2</v>
      </c>
    </row>
    <row r="28" spans="1:17" ht="15" customHeight="1" x14ac:dyDescent="0.2">
      <c r="A28" s="163"/>
      <c r="B28" s="164"/>
      <c r="C28" s="165"/>
      <c r="D28" s="165"/>
      <c r="E28" s="166"/>
      <c r="F28" s="167"/>
      <c r="G28" s="168"/>
      <c r="H28" s="169"/>
      <c r="I28" s="112"/>
      <c r="J28" s="476" t="s">
        <v>130</v>
      </c>
      <c r="K28" s="239">
        <v>19455859232</v>
      </c>
      <c r="L28" s="179">
        <v>137000000</v>
      </c>
      <c r="M28" s="179">
        <v>1575994748</v>
      </c>
      <c r="N28" s="178">
        <v>1165308000</v>
      </c>
      <c r="O28" s="180">
        <f t="shared" si="4"/>
        <v>22334161980</v>
      </c>
      <c r="P28" s="181">
        <f>O28-O26</f>
        <v>-927725020</v>
      </c>
      <c r="Q28" s="481">
        <f>O28/O26-1</f>
        <v>-3.9881761097025348E-2</v>
      </c>
    </row>
    <row r="29" spans="1:17" ht="15" customHeight="1" x14ac:dyDescent="0.2">
      <c r="A29" s="163"/>
      <c r="B29" s="164"/>
      <c r="C29" s="165"/>
      <c r="D29" s="165"/>
      <c r="E29" s="166"/>
      <c r="F29" s="167"/>
      <c r="G29" s="168"/>
      <c r="H29" s="169"/>
      <c r="I29" s="112"/>
      <c r="J29" s="476">
        <v>2017</v>
      </c>
      <c r="K29" s="239">
        <v>20009859232</v>
      </c>
      <c r="L29" s="179">
        <v>135000000</v>
      </c>
      <c r="M29" s="179">
        <v>1445994748</v>
      </c>
      <c r="N29" s="178">
        <v>1165308000</v>
      </c>
      <c r="O29" s="180">
        <f t="shared" si="4"/>
        <v>22756161980</v>
      </c>
      <c r="P29" s="181">
        <f>O29-O28</f>
        <v>422000000</v>
      </c>
      <c r="Q29" s="481">
        <f>O29/O28-1</f>
        <v>1.889482132250575E-2</v>
      </c>
    </row>
    <row r="30" spans="1:17" ht="15" customHeight="1" x14ac:dyDescent="0.2">
      <c r="A30" s="182"/>
      <c r="B30" s="183"/>
      <c r="C30" s="183"/>
      <c r="D30" s="183"/>
      <c r="E30" s="183"/>
      <c r="F30" s="183"/>
      <c r="G30" s="183"/>
      <c r="H30" s="185"/>
      <c r="I30" s="112"/>
      <c r="J30" s="476">
        <v>2018</v>
      </c>
      <c r="K30" s="353">
        <v>22694459232</v>
      </c>
      <c r="L30" s="354">
        <v>135000000</v>
      </c>
      <c r="M30" s="354">
        <v>1745994748</v>
      </c>
      <c r="N30" s="355">
        <v>1165308000</v>
      </c>
      <c r="O30" s="356">
        <f t="shared" si="4"/>
        <v>25740761980</v>
      </c>
      <c r="P30" s="353">
        <f>O30-O29</f>
        <v>2984600000</v>
      </c>
      <c r="Q30" s="482">
        <f>O30/O29-1</f>
        <v>0.1311556844525501</v>
      </c>
    </row>
    <row r="31" spans="1:17" x14ac:dyDescent="0.2">
      <c r="A31" s="182"/>
      <c r="B31" s="183"/>
      <c r="C31" s="183"/>
      <c r="D31" s="183"/>
      <c r="E31" s="184"/>
      <c r="F31" s="183"/>
      <c r="G31" s="183"/>
      <c r="H31" s="185"/>
      <c r="J31" s="476">
        <v>2019</v>
      </c>
      <c r="K31" s="353">
        <v>24126459232</v>
      </c>
      <c r="L31" s="354">
        <v>120000000</v>
      </c>
      <c r="M31" s="354">
        <v>2245994748</v>
      </c>
      <c r="N31" s="355">
        <v>1165308000</v>
      </c>
      <c r="O31" s="356">
        <f t="shared" si="4"/>
        <v>27657761980</v>
      </c>
      <c r="P31" s="353">
        <f>O31-O30</f>
        <v>1917000000</v>
      </c>
      <c r="Q31" s="482">
        <f>O31/O30-1</f>
        <v>7.447331984536687E-2</v>
      </c>
    </row>
    <row r="32" spans="1:17" ht="13.5" thickBot="1" x14ac:dyDescent="0.25">
      <c r="A32" s="111" t="s">
        <v>131</v>
      </c>
      <c r="J32" s="483">
        <v>2020</v>
      </c>
      <c r="K32" s="241">
        <f>25129459232-L32</f>
        <v>25009459232</v>
      </c>
      <c r="L32" s="242">
        <v>120000000</v>
      </c>
      <c r="M32" s="242">
        <v>2245994748</v>
      </c>
      <c r="N32" s="243">
        <v>1165308000</v>
      </c>
      <c r="O32" s="244">
        <f t="shared" si="4"/>
        <v>28540761980</v>
      </c>
      <c r="P32" s="241">
        <f>O32-O31</f>
        <v>883000000</v>
      </c>
      <c r="Q32" s="484">
        <f>O32/O31-1</f>
        <v>3.1925938209986793E-2</v>
      </c>
    </row>
    <row r="33" spans="2:17" ht="27.75" customHeight="1" thickBot="1" x14ac:dyDescent="0.25">
      <c r="B33" s="111" t="s">
        <v>132</v>
      </c>
      <c r="J33" s="240">
        <v>2021</v>
      </c>
      <c r="K33" s="189">
        <f>26129459232-L33</f>
        <v>26009459232</v>
      </c>
      <c r="L33" s="186">
        <v>120000000</v>
      </c>
      <c r="M33" s="186">
        <v>2245994748</v>
      </c>
      <c r="N33" s="187">
        <v>1165308000</v>
      </c>
      <c r="O33" s="188">
        <f t="shared" si="4"/>
        <v>29540761980</v>
      </c>
      <c r="P33" s="189">
        <f>O33-O32</f>
        <v>1000000000</v>
      </c>
      <c r="Q33" s="190">
        <f>O33/O32-1</f>
        <v>3.5037606939182453E-2</v>
      </c>
    </row>
    <row r="34" spans="2:17" ht="12.75" customHeight="1" x14ac:dyDescent="0.2">
      <c r="B34" s="112"/>
      <c r="I34" s="111" t="s">
        <v>134</v>
      </c>
      <c r="J34" s="357"/>
      <c r="K34" s="358"/>
      <c r="L34" s="357"/>
      <c r="M34" s="357"/>
      <c r="N34" s="357"/>
      <c r="O34" s="358"/>
      <c r="P34" s="357"/>
      <c r="Q34" s="357"/>
    </row>
    <row r="35" spans="2:17" ht="12.75" customHeight="1" x14ac:dyDescent="0.2">
      <c r="J35" s="111" t="s">
        <v>131</v>
      </c>
    </row>
    <row r="36" spans="2:17" ht="25.5" customHeight="1" x14ac:dyDescent="0.2">
      <c r="J36" s="668" t="s">
        <v>226</v>
      </c>
      <c r="K36" s="668"/>
      <c r="L36" s="668"/>
      <c r="M36" s="668"/>
      <c r="N36" s="668"/>
      <c r="O36" s="668"/>
      <c r="P36" s="668"/>
      <c r="Q36" s="668"/>
    </row>
    <row r="37" spans="2:17" ht="27.6" customHeight="1" x14ac:dyDescent="0.2">
      <c r="J37" s="668" t="s">
        <v>133</v>
      </c>
      <c r="K37" s="668"/>
      <c r="L37" s="668"/>
      <c r="M37" s="668"/>
      <c r="N37" s="668"/>
      <c r="O37" s="668"/>
      <c r="P37" s="668"/>
      <c r="Q37" s="668"/>
    </row>
    <row r="39" spans="2:17" x14ac:dyDescent="0.2">
      <c r="I39" s="111" t="s">
        <v>134</v>
      </c>
    </row>
  </sheetData>
  <mergeCells count="24">
    <mergeCell ref="J36:Q36"/>
    <mergeCell ref="J37:Q37"/>
    <mergeCell ref="A1:H1"/>
    <mergeCell ref="J1:Q1"/>
    <mergeCell ref="A5:H5"/>
    <mergeCell ref="J5:Q5"/>
    <mergeCell ref="A7:A9"/>
    <mergeCell ref="B7:H7"/>
    <mergeCell ref="J7:J9"/>
    <mergeCell ref="K7:Q7"/>
    <mergeCell ref="B8:B9"/>
    <mergeCell ref="C8:C9"/>
    <mergeCell ref="D8:D9"/>
    <mergeCell ref="E8:E9"/>
    <mergeCell ref="F8:F9"/>
    <mergeCell ref="G8:G9"/>
    <mergeCell ref="P8:P9"/>
    <mergeCell ref="Q8:Q9"/>
    <mergeCell ref="K8:K9"/>
    <mergeCell ref="H8:H9"/>
    <mergeCell ref="L8:L9"/>
    <mergeCell ref="M8:M9"/>
    <mergeCell ref="N8:N9"/>
    <mergeCell ref="O8:O9"/>
  </mergeCells>
  <printOptions horizontalCentered="1"/>
  <pageMargins left="0.70866141732283472" right="0.70866141732283472" top="0.78740157480314965" bottom="0.78740157480314965" header="0.31496062992125984" footer="0.31496062992125984"/>
  <pageSetup paperSize="9" scale="72" orientation="landscape" r:id="rId1"/>
  <headerFooter>
    <oddHeader>&amp;RKapitola C.I.1
&amp;"-,Tučné"Tabulka č. 6</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31"/>
  <sheetViews>
    <sheetView workbookViewId="0">
      <selection activeCell="F24" sqref="F24"/>
    </sheetView>
  </sheetViews>
  <sheetFormatPr defaultRowHeight="12.75" x14ac:dyDescent="0.25"/>
  <cols>
    <col min="1" max="1" width="9.140625" style="191"/>
    <col min="2" max="2" width="21.7109375" style="191" customWidth="1"/>
    <col min="3" max="3" width="57" style="191" customWidth="1"/>
    <col min="4" max="257" width="9.140625" style="191"/>
    <col min="258" max="258" width="21.7109375" style="191" customWidth="1"/>
    <col min="259" max="259" width="57" style="191" customWidth="1"/>
    <col min="260" max="513" width="9.140625" style="191"/>
    <col min="514" max="514" width="21.7109375" style="191" customWidth="1"/>
    <col min="515" max="515" width="57" style="191" customWidth="1"/>
    <col min="516" max="769" width="9.140625" style="191"/>
    <col min="770" max="770" width="21.7109375" style="191" customWidth="1"/>
    <col min="771" max="771" width="57" style="191" customWidth="1"/>
    <col min="772" max="1025" width="9.140625" style="191"/>
    <col min="1026" max="1026" width="21.7109375" style="191" customWidth="1"/>
    <col min="1027" max="1027" width="57" style="191" customWidth="1"/>
    <col min="1028" max="1281" width="9.140625" style="191"/>
    <col min="1282" max="1282" width="21.7109375" style="191" customWidth="1"/>
    <col min="1283" max="1283" width="57" style="191" customWidth="1"/>
    <col min="1284" max="1537" width="9.140625" style="191"/>
    <col min="1538" max="1538" width="21.7109375" style="191" customWidth="1"/>
    <col min="1539" max="1539" width="57" style="191" customWidth="1"/>
    <col min="1540" max="1793" width="9.140625" style="191"/>
    <col min="1794" max="1794" width="21.7109375" style="191" customWidth="1"/>
    <col min="1795" max="1795" width="57" style="191" customWidth="1"/>
    <col min="1796" max="2049" width="9.140625" style="191"/>
    <col min="2050" max="2050" width="21.7109375" style="191" customWidth="1"/>
    <col min="2051" max="2051" width="57" style="191" customWidth="1"/>
    <col min="2052" max="2305" width="9.140625" style="191"/>
    <col min="2306" max="2306" width="21.7109375" style="191" customWidth="1"/>
    <col min="2307" max="2307" width="57" style="191" customWidth="1"/>
    <col min="2308" max="2561" width="9.140625" style="191"/>
    <col min="2562" max="2562" width="21.7109375" style="191" customWidth="1"/>
    <col min="2563" max="2563" width="57" style="191" customWidth="1"/>
    <col min="2564" max="2817" width="9.140625" style="191"/>
    <col min="2818" max="2818" width="21.7109375" style="191" customWidth="1"/>
    <col min="2819" max="2819" width="57" style="191" customWidth="1"/>
    <col min="2820" max="3073" width="9.140625" style="191"/>
    <col min="3074" max="3074" width="21.7109375" style="191" customWidth="1"/>
    <col min="3075" max="3075" width="57" style="191" customWidth="1"/>
    <col min="3076" max="3329" width="9.140625" style="191"/>
    <col min="3330" max="3330" width="21.7109375" style="191" customWidth="1"/>
    <col min="3331" max="3331" width="57" style="191" customWidth="1"/>
    <col min="3332" max="3585" width="9.140625" style="191"/>
    <col min="3586" max="3586" width="21.7109375" style="191" customWidth="1"/>
    <col min="3587" max="3587" width="57" style="191" customWidth="1"/>
    <col min="3588" max="3841" width="9.140625" style="191"/>
    <col min="3842" max="3842" width="21.7109375" style="191" customWidth="1"/>
    <col min="3843" max="3843" width="57" style="191" customWidth="1"/>
    <col min="3844" max="4097" width="9.140625" style="191"/>
    <col min="4098" max="4098" width="21.7109375" style="191" customWidth="1"/>
    <col min="4099" max="4099" width="57" style="191" customWidth="1"/>
    <col min="4100" max="4353" width="9.140625" style="191"/>
    <col min="4354" max="4354" width="21.7109375" style="191" customWidth="1"/>
    <col min="4355" max="4355" width="57" style="191" customWidth="1"/>
    <col min="4356" max="4609" width="9.140625" style="191"/>
    <col min="4610" max="4610" width="21.7109375" style="191" customWidth="1"/>
    <col min="4611" max="4611" width="57" style="191" customWidth="1"/>
    <col min="4612" max="4865" width="9.140625" style="191"/>
    <col min="4866" max="4866" width="21.7109375" style="191" customWidth="1"/>
    <col min="4867" max="4867" width="57" style="191" customWidth="1"/>
    <col min="4868" max="5121" width="9.140625" style="191"/>
    <col min="5122" max="5122" width="21.7109375" style="191" customWidth="1"/>
    <col min="5123" max="5123" width="57" style="191" customWidth="1"/>
    <col min="5124" max="5377" width="9.140625" style="191"/>
    <col min="5378" max="5378" width="21.7109375" style="191" customWidth="1"/>
    <col min="5379" max="5379" width="57" style="191" customWidth="1"/>
    <col min="5380" max="5633" width="9.140625" style="191"/>
    <col min="5634" max="5634" width="21.7109375" style="191" customWidth="1"/>
    <col min="5635" max="5635" width="57" style="191" customWidth="1"/>
    <col min="5636" max="5889" width="9.140625" style="191"/>
    <col min="5890" max="5890" width="21.7109375" style="191" customWidth="1"/>
    <col min="5891" max="5891" width="57" style="191" customWidth="1"/>
    <col min="5892" max="6145" width="9.140625" style="191"/>
    <col min="6146" max="6146" width="21.7109375" style="191" customWidth="1"/>
    <col min="6147" max="6147" width="57" style="191" customWidth="1"/>
    <col min="6148" max="6401" width="9.140625" style="191"/>
    <col min="6402" max="6402" width="21.7109375" style="191" customWidth="1"/>
    <col min="6403" max="6403" width="57" style="191" customWidth="1"/>
    <col min="6404" max="6657" width="9.140625" style="191"/>
    <col min="6658" max="6658" width="21.7109375" style="191" customWidth="1"/>
    <col min="6659" max="6659" width="57" style="191" customWidth="1"/>
    <col min="6660" max="6913" width="9.140625" style="191"/>
    <col min="6914" max="6914" width="21.7109375" style="191" customWidth="1"/>
    <col min="6915" max="6915" width="57" style="191" customWidth="1"/>
    <col min="6916" max="7169" width="9.140625" style="191"/>
    <col min="7170" max="7170" width="21.7109375" style="191" customWidth="1"/>
    <col min="7171" max="7171" width="57" style="191" customWidth="1"/>
    <col min="7172" max="7425" width="9.140625" style="191"/>
    <col min="7426" max="7426" width="21.7109375" style="191" customWidth="1"/>
    <col min="7427" max="7427" width="57" style="191" customWidth="1"/>
    <col min="7428" max="7681" width="9.140625" style="191"/>
    <col min="7682" max="7682" width="21.7109375" style="191" customWidth="1"/>
    <col min="7683" max="7683" width="57" style="191" customWidth="1"/>
    <col min="7684" max="7937" width="9.140625" style="191"/>
    <col min="7938" max="7938" width="21.7109375" style="191" customWidth="1"/>
    <col min="7939" max="7939" width="57" style="191" customWidth="1"/>
    <col min="7940" max="8193" width="9.140625" style="191"/>
    <col min="8194" max="8194" width="21.7109375" style="191" customWidth="1"/>
    <col min="8195" max="8195" width="57" style="191" customWidth="1"/>
    <col min="8196" max="8449" width="9.140625" style="191"/>
    <col min="8450" max="8450" width="21.7109375" style="191" customWidth="1"/>
    <col min="8451" max="8451" width="57" style="191" customWidth="1"/>
    <col min="8452" max="8705" width="9.140625" style="191"/>
    <col min="8706" max="8706" width="21.7109375" style="191" customWidth="1"/>
    <col min="8707" max="8707" width="57" style="191" customWidth="1"/>
    <col min="8708" max="8961" width="9.140625" style="191"/>
    <col min="8962" max="8962" width="21.7109375" style="191" customWidth="1"/>
    <col min="8963" max="8963" width="57" style="191" customWidth="1"/>
    <col min="8964" max="9217" width="9.140625" style="191"/>
    <col min="9218" max="9218" width="21.7109375" style="191" customWidth="1"/>
    <col min="9219" max="9219" width="57" style="191" customWidth="1"/>
    <col min="9220" max="9473" width="9.140625" style="191"/>
    <col min="9474" max="9474" width="21.7109375" style="191" customWidth="1"/>
    <col min="9475" max="9475" width="57" style="191" customWidth="1"/>
    <col min="9476" max="9729" width="9.140625" style="191"/>
    <col min="9730" max="9730" width="21.7109375" style="191" customWidth="1"/>
    <col min="9731" max="9731" width="57" style="191" customWidth="1"/>
    <col min="9732" max="9985" width="9.140625" style="191"/>
    <col min="9986" max="9986" width="21.7109375" style="191" customWidth="1"/>
    <col min="9987" max="9987" width="57" style="191" customWidth="1"/>
    <col min="9988" max="10241" width="9.140625" style="191"/>
    <col min="10242" max="10242" width="21.7109375" style="191" customWidth="1"/>
    <col min="10243" max="10243" width="57" style="191" customWidth="1"/>
    <col min="10244" max="10497" width="9.140625" style="191"/>
    <col min="10498" max="10498" width="21.7109375" style="191" customWidth="1"/>
    <col min="10499" max="10499" width="57" style="191" customWidth="1"/>
    <col min="10500" max="10753" width="9.140625" style="191"/>
    <col min="10754" max="10754" width="21.7109375" style="191" customWidth="1"/>
    <col min="10755" max="10755" width="57" style="191" customWidth="1"/>
    <col min="10756" max="11009" width="9.140625" style="191"/>
    <col min="11010" max="11010" width="21.7109375" style="191" customWidth="1"/>
    <col min="11011" max="11011" width="57" style="191" customWidth="1"/>
    <col min="11012" max="11265" width="9.140625" style="191"/>
    <col min="11266" max="11266" width="21.7109375" style="191" customWidth="1"/>
    <col min="11267" max="11267" width="57" style="191" customWidth="1"/>
    <col min="11268" max="11521" width="9.140625" style="191"/>
    <col min="11522" max="11522" width="21.7109375" style="191" customWidth="1"/>
    <col min="11523" max="11523" width="57" style="191" customWidth="1"/>
    <col min="11524" max="11777" width="9.140625" style="191"/>
    <col min="11778" max="11778" width="21.7109375" style="191" customWidth="1"/>
    <col min="11779" max="11779" width="57" style="191" customWidth="1"/>
    <col min="11780" max="12033" width="9.140625" style="191"/>
    <col min="12034" max="12034" width="21.7109375" style="191" customWidth="1"/>
    <col min="12035" max="12035" width="57" style="191" customWidth="1"/>
    <col min="12036" max="12289" width="9.140625" style="191"/>
    <col min="12290" max="12290" width="21.7109375" style="191" customWidth="1"/>
    <col min="12291" max="12291" width="57" style="191" customWidth="1"/>
    <col min="12292" max="12545" width="9.140625" style="191"/>
    <col min="12546" max="12546" width="21.7109375" style="191" customWidth="1"/>
    <col min="12547" max="12547" width="57" style="191" customWidth="1"/>
    <col min="12548" max="12801" width="9.140625" style="191"/>
    <col min="12802" max="12802" width="21.7109375" style="191" customWidth="1"/>
    <col min="12803" max="12803" width="57" style="191" customWidth="1"/>
    <col min="12804" max="13057" width="9.140625" style="191"/>
    <col min="13058" max="13058" width="21.7109375" style="191" customWidth="1"/>
    <col min="13059" max="13059" width="57" style="191" customWidth="1"/>
    <col min="13060" max="13313" width="9.140625" style="191"/>
    <col min="13314" max="13314" width="21.7109375" style="191" customWidth="1"/>
    <col min="13315" max="13315" width="57" style="191" customWidth="1"/>
    <col min="13316" max="13569" width="9.140625" style="191"/>
    <col min="13570" max="13570" width="21.7109375" style="191" customWidth="1"/>
    <col min="13571" max="13571" width="57" style="191" customWidth="1"/>
    <col min="13572" max="13825" width="9.140625" style="191"/>
    <col min="13826" max="13826" width="21.7109375" style="191" customWidth="1"/>
    <col min="13827" max="13827" width="57" style="191" customWidth="1"/>
    <col min="13828" max="14081" width="9.140625" style="191"/>
    <col min="14082" max="14082" width="21.7109375" style="191" customWidth="1"/>
    <col min="14083" max="14083" width="57" style="191" customWidth="1"/>
    <col min="14084" max="14337" width="9.140625" style="191"/>
    <col min="14338" max="14338" width="21.7109375" style="191" customWidth="1"/>
    <col min="14339" max="14339" width="57" style="191" customWidth="1"/>
    <col min="14340" max="14593" width="9.140625" style="191"/>
    <col min="14594" max="14594" width="21.7109375" style="191" customWidth="1"/>
    <col min="14595" max="14595" width="57" style="191" customWidth="1"/>
    <col min="14596" max="14849" width="9.140625" style="191"/>
    <col min="14850" max="14850" width="21.7109375" style="191" customWidth="1"/>
    <col min="14851" max="14851" width="57" style="191" customWidth="1"/>
    <col min="14852" max="15105" width="9.140625" style="191"/>
    <col min="15106" max="15106" width="21.7109375" style="191" customWidth="1"/>
    <col min="15107" max="15107" width="57" style="191" customWidth="1"/>
    <col min="15108" max="15361" width="9.140625" style="191"/>
    <col min="15362" max="15362" width="21.7109375" style="191" customWidth="1"/>
    <col min="15363" max="15363" width="57" style="191" customWidth="1"/>
    <col min="15364" max="15617" width="9.140625" style="191"/>
    <col min="15618" max="15618" width="21.7109375" style="191" customWidth="1"/>
    <col min="15619" max="15619" width="57" style="191" customWidth="1"/>
    <col min="15620" max="15873" width="9.140625" style="191"/>
    <col min="15874" max="15874" width="21.7109375" style="191" customWidth="1"/>
    <col min="15875" max="15875" width="57" style="191" customWidth="1"/>
    <col min="15876" max="16129" width="9.140625" style="191"/>
    <col min="16130" max="16130" width="21.7109375" style="191" customWidth="1"/>
    <col min="16131" max="16131" width="57" style="191" customWidth="1"/>
    <col min="16132" max="16384" width="9.140625" style="191"/>
  </cols>
  <sheetData>
    <row r="1" spans="1:3" ht="20.25" x14ac:dyDescent="0.25">
      <c r="A1" s="695" t="s">
        <v>135</v>
      </c>
      <c r="B1" s="695"/>
      <c r="C1" s="695"/>
    </row>
    <row r="2" spans="1:3" s="111" customFormat="1" x14ac:dyDescent="0.2"/>
    <row r="3" spans="1:3" s="111" customFormat="1" ht="20.25" x14ac:dyDescent="0.2">
      <c r="A3" s="695" t="s">
        <v>136</v>
      </c>
      <c r="B3" s="695"/>
      <c r="C3" s="695"/>
    </row>
    <row r="4" spans="1:3" ht="32.25" customHeight="1" thickBot="1" x14ac:dyDescent="0.3"/>
    <row r="5" spans="1:3" s="192" customFormat="1" ht="18" customHeight="1" thickBot="1" x14ac:dyDescent="0.3">
      <c r="A5" s="485" t="s">
        <v>137</v>
      </c>
      <c r="B5" s="486" t="s">
        <v>138</v>
      </c>
      <c r="C5" s="487" t="s">
        <v>139</v>
      </c>
    </row>
    <row r="6" spans="1:3" ht="18" customHeight="1" x14ac:dyDescent="0.25">
      <c r="A6" s="488">
        <v>11000</v>
      </c>
      <c r="B6" s="193" t="s">
        <v>140</v>
      </c>
      <c r="C6" s="489" t="s">
        <v>86</v>
      </c>
    </row>
    <row r="7" spans="1:3" ht="18" customHeight="1" x14ac:dyDescent="0.25">
      <c r="A7" s="490">
        <v>12000</v>
      </c>
      <c r="B7" s="194" t="s">
        <v>141</v>
      </c>
      <c r="C7" s="491" t="s">
        <v>52</v>
      </c>
    </row>
    <row r="8" spans="1:3" ht="18" customHeight="1" x14ac:dyDescent="0.25">
      <c r="A8" s="490">
        <v>13000</v>
      </c>
      <c r="B8" s="194" t="s">
        <v>142</v>
      </c>
      <c r="C8" s="491" t="s">
        <v>85</v>
      </c>
    </row>
    <row r="9" spans="1:3" ht="18" customHeight="1" x14ac:dyDescent="0.25">
      <c r="A9" s="490">
        <v>14000</v>
      </c>
      <c r="B9" s="194" t="s">
        <v>143</v>
      </c>
      <c r="C9" s="194" t="s">
        <v>54</v>
      </c>
    </row>
    <row r="10" spans="1:3" ht="18" customHeight="1" x14ac:dyDescent="0.25">
      <c r="A10" s="490">
        <v>15000</v>
      </c>
      <c r="B10" s="194" t="s">
        <v>144</v>
      </c>
      <c r="C10" s="194" t="s">
        <v>55</v>
      </c>
    </row>
    <row r="11" spans="1:3" ht="18" customHeight="1" x14ac:dyDescent="0.25">
      <c r="A11" s="490">
        <v>16000</v>
      </c>
      <c r="B11" s="194" t="s">
        <v>145</v>
      </c>
      <c r="C11" s="194" t="s">
        <v>56</v>
      </c>
    </row>
    <row r="12" spans="1:3" ht="18" customHeight="1" x14ac:dyDescent="0.25">
      <c r="A12" s="490">
        <v>17000</v>
      </c>
      <c r="B12" s="194" t="s">
        <v>146</v>
      </c>
      <c r="C12" s="194" t="s">
        <v>57</v>
      </c>
    </row>
    <row r="13" spans="1:3" ht="18" customHeight="1" x14ac:dyDescent="0.25">
      <c r="A13" s="490">
        <v>18000</v>
      </c>
      <c r="B13" s="194" t="s">
        <v>147</v>
      </c>
      <c r="C13" s="194" t="s">
        <v>58</v>
      </c>
    </row>
    <row r="14" spans="1:3" ht="18" customHeight="1" x14ac:dyDescent="0.25">
      <c r="A14" s="490">
        <v>19000</v>
      </c>
      <c r="B14" s="194" t="s">
        <v>148</v>
      </c>
      <c r="C14" s="194" t="s">
        <v>59</v>
      </c>
    </row>
    <row r="15" spans="1:3" ht="18" customHeight="1" x14ac:dyDescent="0.25">
      <c r="A15" s="490">
        <v>21000</v>
      </c>
      <c r="B15" s="194" t="s">
        <v>149</v>
      </c>
      <c r="C15" s="194" t="s">
        <v>60</v>
      </c>
    </row>
    <row r="16" spans="1:3" ht="18" customHeight="1" x14ac:dyDescent="0.25">
      <c r="A16" s="490">
        <v>22000</v>
      </c>
      <c r="B16" s="194" t="s">
        <v>150</v>
      </c>
      <c r="C16" s="194" t="s">
        <v>83</v>
      </c>
    </row>
    <row r="17" spans="1:3" ht="18" customHeight="1" x14ac:dyDescent="0.25">
      <c r="A17" s="490">
        <v>23000</v>
      </c>
      <c r="B17" s="194" t="s">
        <v>151</v>
      </c>
      <c r="C17" s="491" t="s">
        <v>62</v>
      </c>
    </row>
    <row r="18" spans="1:3" ht="18" customHeight="1" x14ac:dyDescent="0.25">
      <c r="A18" s="490">
        <v>24000</v>
      </c>
      <c r="B18" s="194" t="s">
        <v>152</v>
      </c>
      <c r="C18" s="491" t="s">
        <v>63</v>
      </c>
    </row>
    <row r="19" spans="1:3" ht="18" customHeight="1" x14ac:dyDescent="0.25">
      <c r="A19" s="490">
        <v>25000</v>
      </c>
      <c r="B19" s="194" t="s">
        <v>153</v>
      </c>
      <c r="C19" s="491" t="s">
        <v>64</v>
      </c>
    </row>
    <row r="20" spans="1:3" ht="18" customHeight="1" x14ac:dyDescent="0.25">
      <c r="A20" s="490">
        <v>26000</v>
      </c>
      <c r="B20" s="194" t="s">
        <v>154</v>
      </c>
      <c r="C20" s="491" t="s">
        <v>65</v>
      </c>
    </row>
    <row r="21" spans="1:3" ht="18" customHeight="1" x14ac:dyDescent="0.25">
      <c r="A21" s="490">
        <v>27000</v>
      </c>
      <c r="B21" s="194" t="s">
        <v>155</v>
      </c>
      <c r="C21" s="491" t="s">
        <v>82</v>
      </c>
    </row>
    <row r="22" spans="1:3" ht="18" customHeight="1" x14ac:dyDescent="0.25">
      <c r="A22" s="490">
        <v>28000</v>
      </c>
      <c r="B22" s="194" t="s">
        <v>156</v>
      </c>
      <c r="C22" s="491" t="s">
        <v>67</v>
      </c>
    </row>
    <row r="23" spans="1:3" ht="18" customHeight="1" x14ac:dyDescent="0.25">
      <c r="A23" s="490">
        <v>31000</v>
      </c>
      <c r="B23" s="194" t="s">
        <v>157</v>
      </c>
      <c r="C23" s="491" t="s">
        <v>68</v>
      </c>
    </row>
    <row r="24" spans="1:3" ht="18" customHeight="1" x14ac:dyDescent="0.25">
      <c r="A24" s="490">
        <v>41000</v>
      </c>
      <c r="B24" s="194" t="s">
        <v>158</v>
      </c>
      <c r="C24" s="491" t="s">
        <v>69</v>
      </c>
    </row>
    <row r="25" spans="1:3" ht="18" customHeight="1" x14ac:dyDescent="0.25">
      <c r="A25" s="490">
        <v>43000</v>
      </c>
      <c r="B25" s="194" t="s">
        <v>159</v>
      </c>
      <c r="C25" s="491" t="s">
        <v>70</v>
      </c>
    </row>
    <row r="26" spans="1:3" ht="18" customHeight="1" x14ac:dyDescent="0.25">
      <c r="A26" s="490">
        <v>51000</v>
      </c>
      <c r="B26" s="194" t="s">
        <v>160</v>
      </c>
      <c r="C26" s="491" t="s">
        <v>71</v>
      </c>
    </row>
    <row r="27" spans="1:3" ht="18" customHeight="1" x14ac:dyDescent="0.25">
      <c r="A27" s="490">
        <v>52000</v>
      </c>
      <c r="B27" s="194" t="s">
        <v>161</v>
      </c>
      <c r="C27" s="491" t="s">
        <v>72</v>
      </c>
    </row>
    <row r="28" spans="1:3" ht="18" customHeight="1" x14ac:dyDescent="0.25">
      <c r="A28" s="490">
        <v>53000</v>
      </c>
      <c r="B28" s="194" t="s">
        <v>227</v>
      </c>
      <c r="C28" s="491" t="s">
        <v>73</v>
      </c>
    </row>
    <row r="29" spans="1:3" ht="18" customHeight="1" x14ac:dyDescent="0.25">
      <c r="A29" s="490">
        <v>54000</v>
      </c>
      <c r="B29" s="194" t="s">
        <v>162</v>
      </c>
      <c r="C29" s="491" t="s">
        <v>81</v>
      </c>
    </row>
    <row r="30" spans="1:3" ht="18" customHeight="1" x14ac:dyDescent="0.25">
      <c r="A30" s="490">
        <v>55000</v>
      </c>
      <c r="B30" s="194" t="s">
        <v>228</v>
      </c>
      <c r="C30" s="491" t="s">
        <v>75</v>
      </c>
    </row>
    <row r="31" spans="1:3" ht="18" customHeight="1" thickBot="1" x14ac:dyDescent="0.3">
      <c r="A31" s="492">
        <v>56000</v>
      </c>
      <c r="B31" s="493" t="s">
        <v>163</v>
      </c>
      <c r="C31" s="494" t="s">
        <v>80</v>
      </c>
    </row>
  </sheetData>
  <mergeCells count="2">
    <mergeCell ref="A1:C1"/>
    <mergeCell ref="A3:C3"/>
  </mergeCells>
  <pageMargins left="0.70866141732283472" right="0.70866141732283472" top="0.78740157480314965" bottom="0.78740157480314965"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C.I.1 1</vt:lpstr>
      <vt:lpstr>C.I.1 2</vt:lpstr>
      <vt:lpstr>C.I.1 3</vt:lpstr>
      <vt:lpstr>C.I.1 4</vt:lpstr>
      <vt:lpstr>C.I.1 5</vt:lpstr>
      <vt:lpstr>C.I.1 6</vt:lpstr>
      <vt:lpstr>zkratky VŠ</vt:lpstr>
      <vt:lpstr>'C.I.1 2'!Oblast_tisku</vt:lpstr>
    </vt:vector>
  </TitlesOfParts>
  <Company>MSMT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Kocmanová Šárka</dc:creator>
  <cp:lastModifiedBy>Hošková Markéta</cp:lastModifiedBy>
  <cp:lastPrinted>2021-07-08T07:11:48Z</cp:lastPrinted>
  <dcterms:created xsi:type="dcterms:W3CDTF">2018-01-23T08:58:21Z</dcterms:created>
  <dcterms:modified xsi:type="dcterms:W3CDTF">2021-07-22T06:00:01Z</dcterms:modified>
</cp:coreProperties>
</file>