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/>
  <mc:AlternateContent xmlns:mc="http://schemas.openxmlformats.org/markup-compatibility/2006">
    <mc:Choice Requires="x15">
      <x15ac:absPath xmlns:x15ac="http://schemas.microsoft.com/office/spreadsheetml/2010/11/ac" url="O:\Sekce_I\10_odbor\100_oddělení\Hošková\2021\materiály odboru\porady sekce\20431_2021_Kniha_2021\tabulky kniha 2021\"/>
    </mc:Choice>
  </mc:AlternateContent>
  <xr:revisionPtr revIDLastSave="0" documentId="13_ncr:1_{1BC51444-1B0D-4C61-B559-967E13E38720}" xr6:coauthVersionLast="36" xr6:coauthVersionMax="36" xr10:uidLastSave="{00000000-0000-0000-0000-000000000000}"/>
  <bookViews>
    <workbookView xWindow="0" yWindow="0" windowWidth="18870" windowHeight="7815" activeTab="4" xr2:uid="{00000000-000D-0000-FFFF-FFFF00000000}"/>
  </bookViews>
  <sheets>
    <sheet name="C.VI.1" sheetId="1" r:id="rId1"/>
    <sheet name="C.VI.1a" sheetId="2" r:id="rId2"/>
    <sheet name="C.VI.1b" sheetId="3" r:id="rId3"/>
    <sheet name="C.VI.1c" sheetId="6" r:id="rId4"/>
    <sheet name="C.VI.1d" sheetId="10" r:id="rId5"/>
    <sheet name="C.VI.2" sheetId="7" r:id="rId6"/>
    <sheet name="C.VI.3" sheetId="9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6" l="1"/>
  <c r="L21" i="6"/>
  <c r="I21" i="6"/>
  <c r="H21" i="6"/>
  <c r="G21" i="6"/>
  <c r="F21" i="6"/>
  <c r="E21" i="6"/>
  <c r="D21" i="6" s="1"/>
  <c r="C21" i="6" s="1"/>
  <c r="K21" i="6" s="1"/>
  <c r="D20" i="6"/>
  <c r="C20" i="6" s="1"/>
  <c r="K20" i="6" s="1"/>
  <c r="L19" i="6"/>
  <c r="J19" i="6"/>
  <c r="I19" i="6"/>
  <c r="H19" i="6"/>
  <c r="G19" i="6"/>
  <c r="F19" i="6"/>
  <c r="E19" i="6"/>
  <c r="D19" i="6"/>
  <c r="C19" i="6"/>
  <c r="K19" i="6" s="1"/>
  <c r="D18" i="6"/>
  <c r="C18" i="6" s="1"/>
  <c r="K18" i="6" s="1"/>
  <c r="D17" i="6"/>
  <c r="C17" i="6" s="1"/>
  <c r="K17" i="6" s="1"/>
  <c r="D16" i="6"/>
  <c r="C16" i="6" s="1"/>
  <c r="K16" i="6" s="1"/>
  <c r="L15" i="6"/>
  <c r="J15" i="6"/>
  <c r="I15" i="6"/>
  <c r="H15" i="6"/>
  <c r="G15" i="6"/>
  <c r="F15" i="6"/>
  <c r="D15" i="6" s="1"/>
  <c r="C15" i="6" s="1"/>
  <c r="K15" i="6" s="1"/>
  <c r="E15" i="6"/>
  <c r="D14" i="6"/>
  <c r="C14" i="6" s="1"/>
  <c r="K14" i="6" s="1"/>
  <c r="D13" i="6"/>
  <c r="C13" i="6" s="1"/>
  <c r="K13" i="6" s="1"/>
  <c r="D12" i="6"/>
  <c r="C12" i="6" s="1"/>
  <c r="K12" i="6" s="1"/>
  <c r="D11" i="6"/>
  <c r="C11" i="6"/>
  <c r="K11" i="6" s="1"/>
  <c r="L10" i="6"/>
  <c r="L22" i="6" s="1"/>
  <c r="J10" i="6"/>
  <c r="J22" i="6" s="1"/>
  <c r="I10" i="6"/>
  <c r="I22" i="6" s="1"/>
  <c r="H10" i="6"/>
  <c r="H22" i="6" s="1"/>
  <c r="G10" i="6"/>
  <c r="G22" i="6" s="1"/>
  <c r="F10" i="6"/>
  <c r="E10" i="6"/>
  <c r="D10" i="6"/>
  <c r="C10" i="6" s="1"/>
  <c r="K10" i="6" s="1"/>
  <c r="D9" i="6"/>
  <c r="C9" i="6" s="1"/>
  <c r="K9" i="6" s="1"/>
  <c r="D8" i="6"/>
  <c r="C8" i="6"/>
  <c r="K8" i="6" s="1"/>
  <c r="K22" i="6" l="1"/>
  <c r="F22" i="6"/>
  <c r="D22" i="6" s="1"/>
  <c r="C22" i="6" s="1"/>
  <c r="K37" i="10" l="1"/>
  <c r="L37" i="10" s="1"/>
  <c r="K35" i="10"/>
  <c r="L35" i="10" s="1"/>
  <c r="K34" i="10"/>
  <c r="L34" i="10" s="1"/>
  <c r="K33" i="10"/>
  <c r="K32" i="10"/>
  <c r="K30" i="10"/>
  <c r="L30" i="10" s="1"/>
  <c r="L29" i="10"/>
  <c r="L27" i="10"/>
  <c r="L26" i="10"/>
  <c r="L25" i="10"/>
  <c r="L24" i="10"/>
  <c r="L23" i="10"/>
  <c r="L22" i="10"/>
  <c r="L21" i="10"/>
  <c r="L20" i="10"/>
  <c r="L19" i="10"/>
  <c r="L18" i="10"/>
  <c r="K17" i="10"/>
  <c r="K50" i="10" s="1"/>
  <c r="J17" i="10"/>
  <c r="J50" i="10" s="1"/>
  <c r="I17" i="10"/>
  <c r="I50" i="10" s="1"/>
  <c r="H17" i="10"/>
  <c r="H50" i="10" s="1"/>
  <c r="G17" i="10"/>
  <c r="G50" i="10" s="1"/>
  <c r="F17" i="10"/>
  <c r="F50" i="10" s="1"/>
  <c r="E17" i="10"/>
  <c r="K16" i="10"/>
  <c r="K49" i="10" s="1"/>
  <c r="J16" i="10"/>
  <c r="J49" i="10" s="1"/>
  <c r="I16" i="10"/>
  <c r="I49" i="10" s="1"/>
  <c r="H16" i="10"/>
  <c r="H49" i="10" s="1"/>
  <c r="G16" i="10"/>
  <c r="G49" i="10" s="1"/>
  <c r="F16" i="10"/>
  <c r="F49" i="10" s="1"/>
  <c r="E16" i="10"/>
  <c r="K15" i="10"/>
  <c r="K48" i="10" s="1"/>
  <c r="J15" i="10"/>
  <c r="J48" i="10" s="1"/>
  <c r="I15" i="10"/>
  <c r="I48" i="10" s="1"/>
  <c r="H15" i="10"/>
  <c r="H48" i="10" s="1"/>
  <c r="G15" i="10"/>
  <c r="G48" i="10" s="1"/>
  <c r="F15" i="10"/>
  <c r="F48" i="10" s="1"/>
  <c r="E15" i="10"/>
  <c r="K14" i="10"/>
  <c r="J14" i="10"/>
  <c r="J47" i="10" s="1"/>
  <c r="I14" i="10"/>
  <c r="I47" i="10" s="1"/>
  <c r="H14" i="10"/>
  <c r="H47" i="10" s="1"/>
  <c r="G14" i="10"/>
  <c r="G47" i="10" s="1"/>
  <c r="F14" i="10"/>
  <c r="F47" i="10" s="1"/>
  <c r="E14" i="10"/>
  <c r="K12" i="10"/>
  <c r="J12" i="10"/>
  <c r="J45" i="10" s="1"/>
  <c r="I12" i="10"/>
  <c r="I45" i="10" s="1"/>
  <c r="H12" i="10"/>
  <c r="H45" i="10" s="1"/>
  <c r="G12" i="10"/>
  <c r="G45" i="10" s="1"/>
  <c r="F12" i="10"/>
  <c r="F45" i="10" s="1"/>
  <c r="E12" i="10"/>
  <c r="K11" i="10"/>
  <c r="J11" i="10"/>
  <c r="J44" i="10" s="1"/>
  <c r="I11" i="10"/>
  <c r="I44" i="10" s="1"/>
  <c r="H11" i="10"/>
  <c r="H44" i="10" s="1"/>
  <c r="G11" i="10"/>
  <c r="G44" i="10" s="1"/>
  <c r="F11" i="10"/>
  <c r="F44" i="10" s="1"/>
  <c r="E11" i="10"/>
  <c r="K10" i="10"/>
  <c r="J10" i="10"/>
  <c r="J43" i="10" s="1"/>
  <c r="I10" i="10"/>
  <c r="I43" i="10" s="1"/>
  <c r="H10" i="10"/>
  <c r="H43" i="10" s="1"/>
  <c r="G10" i="10"/>
  <c r="G43" i="10" s="1"/>
  <c r="F10" i="10"/>
  <c r="F43" i="10" s="1"/>
  <c r="E10" i="10"/>
  <c r="K9" i="10"/>
  <c r="J9" i="10"/>
  <c r="J42" i="10" s="1"/>
  <c r="I9" i="10"/>
  <c r="I42" i="10" s="1"/>
  <c r="H9" i="10"/>
  <c r="H42" i="10" s="1"/>
  <c r="G9" i="10"/>
  <c r="G42" i="10" s="1"/>
  <c r="F9" i="10"/>
  <c r="F42" i="10" s="1"/>
  <c r="E9" i="10"/>
  <c r="K7" i="10"/>
  <c r="J7" i="10"/>
  <c r="J40" i="10" s="1"/>
  <c r="I7" i="10"/>
  <c r="I40" i="10" s="1"/>
  <c r="H7" i="10"/>
  <c r="G7" i="10"/>
  <c r="F7" i="10"/>
  <c r="E7" i="10"/>
  <c r="K6" i="10"/>
  <c r="J6" i="10"/>
  <c r="I6" i="10"/>
  <c r="I39" i="10" s="1"/>
  <c r="H6" i="10"/>
  <c r="H39" i="10" s="1"/>
  <c r="G6" i="10"/>
  <c r="G39" i="10" s="1"/>
  <c r="F6" i="10"/>
  <c r="F39" i="10" s="1"/>
  <c r="E6" i="10"/>
  <c r="J26" i="3"/>
  <c r="H26" i="3"/>
  <c r="G26" i="3"/>
  <c r="F26" i="3"/>
  <c r="C26" i="3"/>
  <c r="E25" i="3"/>
  <c r="D25" i="3" s="1"/>
  <c r="B25" i="3" s="1"/>
  <c r="E24" i="3"/>
  <c r="D24" i="3" s="1"/>
  <c r="B24" i="3" s="1"/>
  <c r="E23" i="3"/>
  <c r="D23" i="3"/>
  <c r="B23" i="3" s="1"/>
  <c r="E22" i="3"/>
  <c r="D22" i="3" s="1"/>
  <c r="B22" i="3" s="1"/>
  <c r="D21" i="3"/>
  <c r="B21" i="3"/>
  <c r="D20" i="3"/>
  <c r="B20" i="3"/>
  <c r="I19" i="3"/>
  <c r="I26" i="3" s="1"/>
  <c r="E19" i="3"/>
  <c r="D19" i="3" s="1"/>
  <c r="K16" i="3"/>
  <c r="J16" i="3"/>
  <c r="J28" i="3" s="1"/>
  <c r="I16" i="3"/>
  <c r="H16" i="3"/>
  <c r="H28" i="3" s="1"/>
  <c r="G16" i="3"/>
  <c r="G28" i="3" s="1"/>
  <c r="F16" i="3"/>
  <c r="F28" i="3" s="1"/>
  <c r="E28" i="3" s="1"/>
  <c r="E15" i="3"/>
  <c r="D15" i="3"/>
  <c r="B15" i="3"/>
  <c r="E14" i="3"/>
  <c r="D14" i="3" s="1"/>
  <c r="B14" i="3" s="1"/>
  <c r="E13" i="3"/>
  <c r="D13" i="3"/>
  <c r="B13" i="3" s="1"/>
  <c r="E12" i="3"/>
  <c r="D12" i="3"/>
  <c r="B12" i="3" s="1"/>
  <c r="E11" i="3"/>
  <c r="D11" i="3"/>
  <c r="C11" i="3"/>
  <c r="C16" i="3" s="1"/>
  <c r="C28" i="3" s="1"/>
  <c r="B11" i="3"/>
  <c r="E10" i="3"/>
  <c r="D10" i="3"/>
  <c r="B10" i="3"/>
  <c r="J9" i="3"/>
  <c r="E9" i="3"/>
  <c r="E16" i="3" s="1"/>
  <c r="D9" i="3"/>
  <c r="D16" i="3" s="1"/>
  <c r="I67" i="2"/>
  <c r="H67" i="2"/>
  <c r="E67" i="2"/>
  <c r="D67" i="2"/>
  <c r="C66" i="2"/>
  <c r="B66" i="2" s="1"/>
  <c r="G65" i="2"/>
  <c r="F65" i="2"/>
  <c r="B65" i="2" s="1"/>
  <c r="C65" i="2"/>
  <c r="G64" i="2"/>
  <c r="F64" i="2"/>
  <c r="C64" i="2"/>
  <c r="I61" i="2"/>
  <c r="E61" i="2"/>
  <c r="D61" i="2"/>
  <c r="G60" i="2"/>
  <c r="F60" i="2"/>
  <c r="C60" i="2"/>
  <c r="H59" i="2"/>
  <c r="H61" i="2" s="1"/>
  <c r="G59" i="2"/>
  <c r="F59" i="2"/>
  <c r="C59" i="2"/>
  <c r="I53" i="2"/>
  <c r="H53" i="2"/>
  <c r="E53" i="2"/>
  <c r="D53" i="2"/>
  <c r="G52" i="2"/>
  <c r="F52" i="2"/>
  <c r="C52" i="2"/>
  <c r="G51" i="2"/>
  <c r="F51" i="2"/>
  <c r="C51" i="2"/>
  <c r="G50" i="2"/>
  <c r="F50" i="2"/>
  <c r="C50" i="2"/>
  <c r="G49" i="2"/>
  <c r="F49" i="2"/>
  <c r="C49" i="2"/>
  <c r="G48" i="2"/>
  <c r="F48" i="2"/>
  <c r="C48" i="2"/>
  <c r="G47" i="2"/>
  <c r="F47" i="2"/>
  <c r="C47" i="2"/>
  <c r="B47" i="2" s="1"/>
  <c r="G46" i="2"/>
  <c r="F46" i="2"/>
  <c r="C46" i="2"/>
  <c r="G45" i="2"/>
  <c r="C45" i="2"/>
  <c r="C44" i="2"/>
  <c r="B44" i="2"/>
  <c r="I43" i="2"/>
  <c r="H43" i="2"/>
  <c r="E43" i="2"/>
  <c r="D43" i="2"/>
  <c r="C40" i="2"/>
  <c r="B40" i="2" s="1"/>
  <c r="I39" i="2"/>
  <c r="I40" i="2" s="1"/>
  <c r="G39" i="2"/>
  <c r="F39" i="2"/>
  <c r="C39" i="2"/>
  <c r="G38" i="2"/>
  <c r="F38" i="2"/>
  <c r="C38" i="2"/>
  <c r="B38" i="2" s="1"/>
  <c r="G37" i="2"/>
  <c r="F37" i="2"/>
  <c r="C37" i="2"/>
  <c r="I34" i="2"/>
  <c r="D34" i="2"/>
  <c r="G33" i="2"/>
  <c r="F33" i="2"/>
  <c r="F34" i="2" s="1"/>
  <c r="C33" i="2"/>
  <c r="B33" i="2" s="1"/>
  <c r="C32" i="2"/>
  <c r="B32" i="2" s="1"/>
  <c r="H31" i="2"/>
  <c r="H34" i="2" s="1"/>
  <c r="E31" i="2"/>
  <c r="E34" i="2" s="1"/>
  <c r="C30" i="2"/>
  <c r="B30" i="2"/>
  <c r="C29" i="2"/>
  <c r="B29" i="2" s="1"/>
  <c r="G28" i="2"/>
  <c r="C28" i="2"/>
  <c r="B28" i="2"/>
  <c r="C27" i="2"/>
  <c r="B27" i="2" s="1"/>
  <c r="C26" i="2"/>
  <c r="B26" i="2" s="1"/>
  <c r="C25" i="2"/>
  <c r="B25" i="2" s="1"/>
  <c r="C24" i="2"/>
  <c r="B24" i="2" s="1"/>
  <c r="C23" i="2"/>
  <c r="B23" i="2" s="1"/>
  <c r="C22" i="2"/>
  <c r="B22" i="2"/>
  <c r="C21" i="2"/>
  <c r="E18" i="2"/>
  <c r="D18" i="2"/>
  <c r="G17" i="2"/>
  <c r="F17" i="2"/>
  <c r="C17" i="2"/>
  <c r="G16" i="2"/>
  <c r="F16" i="2"/>
  <c r="C16" i="2"/>
  <c r="I15" i="2"/>
  <c r="G15" i="2"/>
  <c r="F15" i="2"/>
  <c r="C15" i="2"/>
  <c r="B15" i="2" s="1"/>
  <c r="G14" i="2"/>
  <c r="F14" i="2"/>
  <c r="C14" i="2"/>
  <c r="I13" i="2"/>
  <c r="C13" i="2"/>
  <c r="B13" i="2" s="1"/>
  <c r="H12" i="2"/>
  <c r="G12" i="2"/>
  <c r="F12" i="2"/>
  <c r="C12" i="2"/>
  <c r="I11" i="2"/>
  <c r="H11" i="2"/>
  <c r="G11" i="2"/>
  <c r="F11" i="2"/>
  <c r="C11" i="2"/>
  <c r="D54" i="2" l="1"/>
  <c r="D56" i="2" s="1"/>
  <c r="B48" i="2"/>
  <c r="G34" i="2"/>
  <c r="B46" i="2"/>
  <c r="B52" i="2"/>
  <c r="C67" i="2"/>
  <c r="B17" i="2"/>
  <c r="B50" i="2"/>
  <c r="K40" i="10"/>
  <c r="K31" i="10"/>
  <c r="K36" i="10" s="1"/>
  <c r="L36" i="10" s="1"/>
  <c r="K5" i="10"/>
  <c r="E5" i="10"/>
  <c r="E38" i="10" s="1"/>
  <c r="E8" i="10"/>
  <c r="E13" i="10" s="1"/>
  <c r="E46" i="10" s="1"/>
  <c r="K42" i="10"/>
  <c r="L11" i="10"/>
  <c r="J8" i="10"/>
  <c r="J41" i="10" s="1"/>
  <c r="K45" i="10"/>
  <c r="K44" i="10"/>
  <c r="L16" i="10"/>
  <c r="J5" i="10"/>
  <c r="J38" i="10" s="1"/>
  <c r="L10" i="10"/>
  <c r="K8" i="10"/>
  <c r="K13" i="10" s="1"/>
  <c r="L32" i="10"/>
  <c r="J39" i="10"/>
  <c r="F5" i="10"/>
  <c r="F38" i="10" s="1"/>
  <c r="L9" i="10"/>
  <c r="K43" i="10"/>
  <c r="K39" i="10"/>
  <c r="K28" i="10"/>
  <c r="L28" i="10" s="1"/>
  <c r="F8" i="10"/>
  <c r="F41" i="10" s="1"/>
  <c r="L15" i="10"/>
  <c r="G8" i="10"/>
  <c r="G41" i="10" s="1"/>
  <c r="G5" i="10"/>
  <c r="G38" i="10" s="1"/>
  <c r="L17" i="10"/>
  <c r="L6" i="10"/>
  <c r="L14" i="10"/>
  <c r="I8" i="10"/>
  <c r="I41" i="10" s="1"/>
  <c r="L12" i="10"/>
  <c r="H8" i="10"/>
  <c r="H41" i="10" s="1"/>
  <c r="K47" i="10"/>
  <c r="I5" i="10"/>
  <c r="I38" i="10" s="1"/>
  <c r="E39" i="10"/>
  <c r="E40" i="10"/>
  <c r="E42" i="10"/>
  <c r="E43" i="10"/>
  <c r="E44" i="10"/>
  <c r="E45" i="10"/>
  <c r="E47" i="10"/>
  <c r="E48" i="10"/>
  <c r="L48" i="10" s="1"/>
  <c r="E49" i="10"/>
  <c r="L49" i="10" s="1"/>
  <c r="E50" i="10"/>
  <c r="L50" i="10" s="1"/>
  <c r="F40" i="10"/>
  <c r="L33" i="10"/>
  <c r="L7" i="10"/>
  <c r="G40" i="10"/>
  <c r="H40" i="10"/>
  <c r="H5" i="10"/>
  <c r="H38" i="10" s="1"/>
  <c r="B19" i="3"/>
  <c r="B26" i="3" s="1"/>
  <c r="D26" i="3"/>
  <c r="I28" i="3"/>
  <c r="D28" i="3" s="1"/>
  <c r="B9" i="3"/>
  <c r="B16" i="3" s="1"/>
  <c r="B28" i="3" s="1"/>
  <c r="E26" i="3"/>
  <c r="C18" i="2"/>
  <c r="H18" i="2"/>
  <c r="H54" i="2" s="1"/>
  <c r="H56" i="2" s="1"/>
  <c r="B37" i="2"/>
  <c r="C53" i="2"/>
  <c r="F43" i="2"/>
  <c r="C61" i="2"/>
  <c r="B51" i="2"/>
  <c r="F18" i="2"/>
  <c r="C31" i="2"/>
  <c r="B31" i="2" s="1"/>
  <c r="B45" i="2"/>
  <c r="G43" i="2"/>
  <c r="B59" i="2"/>
  <c r="B64" i="2"/>
  <c r="B49" i="2"/>
  <c r="F67" i="2"/>
  <c r="B39" i="2"/>
  <c r="I18" i="2"/>
  <c r="I54" i="2" s="1"/>
  <c r="I56" i="2" s="1"/>
  <c r="B14" i="2"/>
  <c r="E54" i="2"/>
  <c r="E56" i="2" s="1"/>
  <c r="C43" i="2"/>
  <c r="G67" i="2"/>
  <c r="G18" i="2"/>
  <c r="B12" i="2"/>
  <c r="B16" i="2"/>
  <c r="B21" i="2"/>
  <c r="B34" i="2" s="1"/>
  <c r="F61" i="2"/>
  <c r="B67" i="2"/>
  <c r="B43" i="2"/>
  <c r="G53" i="2"/>
  <c r="B60" i="2"/>
  <c r="B61" i="2" s="1"/>
  <c r="F53" i="2"/>
  <c r="G61" i="2"/>
  <c r="B11" i="2"/>
  <c r="G54" i="2" l="1"/>
  <c r="G56" i="2" s="1"/>
  <c r="C34" i="2"/>
  <c r="C54" i="2" s="1"/>
  <c r="C56" i="2" s="1"/>
  <c r="E41" i="10"/>
  <c r="L31" i="10"/>
  <c r="L45" i="10"/>
  <c r="L42" i="10"/>
  <c r="J13" i="10"/>
  <c r="J46" i="10" s="1"/>
  <c r="L44" i="10"/>
  <c r="K41" i="10"/>
  <c r="L47" i="10"/>
  <c r="G13" i="10"/>
  <c r="G46" i="10" s="1"/>
  <c r="L43" i="10"/>
  <c r="L39" i="10"/>
  <c r="L5" i="10"/>
  <c r="F13" i="10"/>
  <c r="F46" i="10" s="1"/>
  <c r="L8" i="10"/>
  <c r="I13" i="10"/>
  <c r="I46" i="10" s="1"/>
  <c r="K38" i="10"/>
  <c r="L38" i="10" s="1"/>
  <c r="L40" i="10"/>
  <c r="H13" i="10"/>
  <c r="K46" i="10"/>
  <c r="F54" i="2"/>
  <c r="F56" i="2" s="1"/>
  <c r="B18" i="2"/>
  <c r="B53" i="2"/>
  <c r="B54" i="2" s="1"/>
  <c r="B56" i="2" s="1"/>
  <c r="L41" i="10" l="1"/>
  <c r="H46" i="10"/>
  <c r="L46" i="10" s="1"/>
  <c r="L13" i="10"/>
</calcChain>
</file>

<file path=xl/sharedStrings.xml><?xml version="1.0" encoding="utf-8"?>
<sst xmlns="http://schemas.openxmlformats.org/spreadsheetml/2006/main" count="404" uniqueCount="232">
  <si>
    <t>(údaje v Kč mimo počtu zaměstnanců)</t>
  </si>
  <si>
    <t>Kapitola 333 - MŠMT</t>
  </si>
  <si>
    <t>Schv. rozpočet</t>
  </si>
  <si>
    <t>Srovnatelná</t>
  </si>
  <si>
    <t>základna</t>
  </si>
  <si>
    <t>roku</t>
  </si>
  <si>
    <t>S O U H R N N É    U K A Z A T E L E</t>
  </si>
  <si>
    <t xml:space="preserve">  Výdaje celkem</t>
  </si>
  <si>
    <t>SPECIFICKÉ UKAZATELE -  VÝDAJE CELKEM</t>
  </si>
  <si>
    <t>ostatní výdaje na zabezpečení úkolů resortu (vč. EDS/SMVS):</t>
  </si>
  <si>
    <t xml:space="preserve">                                             účelově vymezené úkoly</t>
  </si>
  <si>
    <t xml:space="preserve">                                             OPŘO kmenová činnost</t>
  </si>
  <si>
    <t xml:space="preserve">                                             OPŘO projekty</t>
  </si>
  <si>
    <t xml:space="preserve">                                             OPŘO ostatní</t>
  </si>
  <si>
    <t>PRŮŘEZOVÉ UKAZATELE</t>
  </si>
  <si>
    <t xml:space="preserve">  Ostatní běžné výdaje OSS</t>
  </si>
  <si>
    <t xml:space="preserve">    Limit mzdových nákladů PO (vč. RGŠ ÚSC)</t>
  </si>
  <si>
    <t xml:space="preserve">        v tom: prostředky na platy (vč. RGŠ ÚSC)</t>
  </si>
  <si>
    <t xml:space="preserve">                   ostatní osobní náklady (vč. RGŠ ÚSC)</t>
  </si>
  <si>
    <t xml:space="preserve">    Zákonné odvody pojistného PO (vč. RGŠ ÚSC)</t>
  </si>
  <si>
    <t xml:space="preserve">    Příděl FKSP PO (vč. RGŠ ÚSC)</t>
  </si>
  <si>
    <t xml:space="preserve">    Ostatní běžné výdaje PO (vč. RGŠ ÚSC)</t>
  </si>
  <si>
    <t xml:space="preserve">    Počet zaměstnanců PO (vč. RGŠ ÚSC)</t>
  </si>
  <si>
    <t xml:space="preserve">    Ostatní běžné výdaje mimo ost.běžné výdaje OSS a PO</t>
  </si>
  <si>
    <t>Výdaje vedené v informačním systému programového financování EDS/SMVS celkem</t>
  </si>
  <si>
    <t>v tom</t>
  </si>
  <si>
    <t>Počet</t>
  </si>
  <si>
    <t>celkem</t>
  </si>
  <si>
    <t>Odvody</t>
  </si>
  <si>
    <t>FKSP</t>
  </si>
  <si>
    <t>Ostatní běžné výdaje</t>
  </si>
  <si>
    <t>zaměst.</t>
  </si>
  <si>
    <t>Poznámka</t>
  </si>
  <si>
    <t>1.</t>
  </si>
  <si>
    <t>2.</t>
  </si>
  <si>
    <t>3.</t>
  </si>
  <si>
    <t>4.</t>
  </si>
  <si>
    <t>5.</t>
  </si>
  <si>
    <t>6.</t>
  </si>
  <si>
    <t>7.</t>
  </si>
  <si>
    <t>8.</t>
  </si>
  <si>
    <t>DZS</t>
  </si>
  <si>
    <t>NTK</t>
  </si>
  <si>
    <t>KJWF</t>
  </si>
  <si>
    <t>CZVV</t>
  </si>
  <si>
    <t>PC Český Těšín</t>
  </si>
  <si>
    <t>PC ČT</t>
  </si>
  <si>
    <t>Organizace</t>
  </si>
  <si>
    <t>Pořadí</t>
  </si>
  <si>
    <t>Běžné výdaje celkem</t>
  </si>
  <si>
    <t>Výnosy celkem</t>
  </si>
  <si>
    <t>Příspěvek celkem</t>
  </si>
  <si>
    <t>Počet zaměstnanců</t>
  </si>
  <si>
    <t>Mzdové prostředky</t>
  </si>
  <si>
    <t>platy</t>
  </si>
  <si>
    <t>OON</t>
  </si>
  <si>
    <t>9.</t>
  </si>
  <si>
    <t>10.</t>
  </si>
  <si>
    <t>Záchrana starých tisků a historických školních dokumentů a zařízení, včetně školních pomůcek</t>
  </si>
  <si>
    <t>Česko-polská prac.skupina pro učebnice</t>
  </si>
  <si>
    <t>Ukazatele</t>
  </si>
  <si>
    <t xml:space="preserve">NTK </t>
  </si>
  <si>
    <t>Organizce OPŘO celkem</t>
  </si>
  <si>
    <t xml:space="preserve">Náklady celkem </t>
  </si>
  <si>
    <t>KMENOVÁ ČINNOST</t>
  </si>
  <si>
    <t xml:space="preserve">Výnosy celkem </t>
  </si>
  <si>
    <t>MP</t>
  </si>
  <si>
    <t>Odvody zdrav.a soc.</t>
  </si>
  <si>
    <t>Zapojení RF</t>
  </si>
  <si>
    <t>Náklady celkem</t>
  </si>
  <si>
    <t>Účelové úkoly *)</t>
  </si>
  <si>
    <t>*)</t>
  </si>
  <si>
    <t xml:space="preserve">DZS - Evropské školy Brusel a Lucemburk </t>
  </si>
  <si>
    <t xml:space="preserve">  Platy zaměstnanců a ostatní platby za provedenou práci OSS</t>
  </si>
  <si>
    <t xml:space="preserve">                   ostatní platby za provedenou práci OSS</t>
  </si>
  <si>
    <t xml:space="preserve">  Povinné pojistné placené zaměstnavatelem OSS</t>
  </si>
  <si>
    <t xml:space="preserve">  Převod fondu kulturních a sociálních potřeb OSS</t>
  </si>
  <si>
    <t>(zahraniční rozvojová spolupráce, program podpory vzdělávání v jazycích národnostních menšin a multikulturní výchova, sociální prevence a prevence kriminality,</t>
  </si>
  <si>
    <t xml:space="preserve">           v tom: zahraniční rozvojová spolupráce</t>
  </si>
  <si>
    <t xml:space="preserve">        v tom: platy zaměstnanců OSS celkem</t>
  </si>
  <si>
    <t>NPMK</t>
  </si>
  <si>
    <t>z toho zapojení do OON</t>
  </si>
  <si>
    <t xml:space="preserve">platy </t>
  </si>
  <si>
    <t xml:space="preserve">OON </t>
  </si>
  <si>
    <t>Kmenová činnost</t>
  </si>
  <si>
    <t>Sekce I</t>
  </si>
  <si>
    <t>Sekce II</t>
  </si>
  <si>
    <t>Evropské školy Brusel a Lucemburk</t>
  </si>
  <si>
    <t xml:space="preserve">Vzdělávací seminář pro české učitele "Jak vyučovat o holocaustu" </t>
  </si>
  <si>
    <t xml:space="preserve">Stipendia v programu AKTION </t>
  </si>
  <si>
    <t xml:space="preserve">Náklady na činnost NK CEEPUS </t>
  </si>
  <si>
    <t xml:space="preserve">DZS </t>
  </si>
  <si>
    <t>Prostředky u příkazce svodných rozp.operací</t>
  </si>
  <si>
    <t>Vázaná rezerva</t>
  </si>
  <si>
    <t>Nerozepsané prostředky celkem</t>
  </si>
  <si>
    <t xml:space="preserve">Potřeba celkem a návrh finančního zabezpečení </t>
  </si>
  <si>
    <t>Porovnání možností a potřeb, rekapitulace finančního zabezpečení</t>
  </si>
  <si>
    <t xml:space="preserve">                         program podpory vzdělávání  v jazycích národnostních menšin a multikulturní výchova</t>
  </si>
  <si>
    <t xml:space="preserve">                         program sociální prevence a prevence kriminality</t>
  </si>
  <si>
    <t xml:space="preserve">                         program protidrogové politiky</t>
  </si>
  <si>
    <t xml:space="preserve">                         podpora projektů integrace příslušníků romské komunity</t>
  </si>
  <si>
    <t xml:space="preserve">                         zajištění přípravy na krizové situace podle zákona  č. 240/2000 Sb.</t>
  </si>
  <si>
    <t>Study In</t>
  </si>
  <si>
    <t>Název programu</t>
  </si>
  <si>
    <t>Příspěvek na  provoz celkem</t>
  </si>
  <si>
    <t>a</t>
  </si>
  <si>
    <t>P1 - Cestovní náhrady do zahraničí</t>
  </si>
  <si>
    <t>P2 - Účast ČR v síti EUN</t>
  </si>
  <si>
    <t xml:space="preserve">DZS celkem </t>
  </si>
  <si>
    <t xml:space="preserve">NPMK celkem </t>
  </si>
  <si>
    <t>Podpora implementace "Koncepce jazykového vzdělávání na léta 2017-2022" a vícejazyčnosti ve školách</t>
  </si>
  <si>
    <t xml:space="preserve">PC ČT celkem </t>
  </si>
  <si>
    <t>CELKEM  návrh rozpisu</t>
  </si>
  <si>
    <t>výhled</t>
  </si>
  <si>
    <t>Účelové úkoly</t>
  </si>
  <si>
    <t>Projekt Akcent net (Program INTERREG VA ČR-PR)</t>
  </si>
  <si>
    <t>Zvyšování jazykové kompetence budoucích absolventů na přeshraničním trhu práce (Program INTERREG VA ČR-PR)</t>
  </si>
  <si>
    <t>Celkem</t>
  </si>
  <si>
    <t>Sekce IV/VI</t>
  </si>
  <si>
    <t>Retrokonverze fondu PK 2321</t>
  </si>
  <si>
    <t>Zpřístupnění Archivu P. Pitra a O. Fierzové v souladu se současnými evropskými trendy sdílení dat v prostředí internetu</t>
  </si>
  <si>
    <t>z toho zapojení do platů</t>
  </si>
  <si>
    <t>(údaje v Kč mimo počet zaměstnanců)</t>
  </si>
  <si>
    <t>Schválený</t>
  </si>
  <si>
    <t>rozpočet</t>
  </si>
  <si>
    <t>v Kč</t>
  </si>
  <si>
    <t>Příspěvek</t>
  </si>
  <si>
    <t xml:space="preserve">MP </t>
  </si>
  <si>
    <t>z toho</t>
  </si>
  <si>
    <t>NPI</t>
  </si>
  <si>
    <t>Provoz celkem</t>
  </si>
  <si>
    <t>Účelové/ostatní prostředky</t>
  </si>
  <si>
    <t>Účelové/ostatní prostředky celkem</t>
  </si>
  <si>
    <t>Projekty resortní</t>
  </si>
  <si>
    <t xml:space="preserve">sek. II/NPI </t>
  </si>
  <si>
    <t>Výnosy z činosti</t>
  </si>
  <si>
    <t>Rezervní fond</t>
  </si>
  <si>
    <t>NPMK pokryto částečně</t>
  </si>
  <si>
    <t>Historia scholastica (mezinárodní časopis)</t>
  </si>
  <si>
    <t>NPMK pokryto zcela</t>
  </si>
  <si>
    <t>PC ČT pokryto zcela</t>
  </si>
  <si>
    <t>Projekt Tradice a zvyky regionu GO! (Regionální vzdělávání a jeho využití v ŠVP) - Program INTERREG VA ČR-PR, Fond Mikroprojektů</t>
  </si>
  <si>
    <t>Výzkum o historii školních budov</t>
  </si>
  <si>
    <t xml:space="preserve">NPI celkem </t>
  </si>
  <si>
    <t xml:space="preserve">                         program českého kulturního dědictví</t>
  </si>
  <si>
    <t xml:space="preserve">                         integrace cizinců</t>
  </si>
  <si>
    <t>protidrogová politika, integrace příslušníků romské komunity, zajištění přípravy na krizové situace podle zákona č. 240/2000 Sb., program českého kulturního dědictví, integrace cizinců)</t>
  </si>
  <si>
    <t>zrušení  podpory Egyptologického ústavu</t>
  </si>
  <si>
    <t>vnitřní přesuny v rámci "ostatních výdajů"</t>
  </si>
  <si>
    <t>navýšení podpory Egyptologickému ústavu</t>
  </si>
  <si>
    <t>podpora Antarktické stanice</t>
  </si>
  <si>
    <t>přesun OON do OBV</t>
  </si>
  <si>
    <t>převod  zaměstnanců z RgŠ na Evropské školy a A2</t>
  </si>
  <si>
    <t>přesuny v EDS/SMVS v rámci programu 133010</t>
  </si>
  <si>
    <t>a srovnatelná základna</t>
  </si>
  <si>
    <t>ostatní běžné výdaje OSS</t>
  </si>
  <si>
    <t xml:space="preserve">    Ostatní běžné výdaje PO</t>
  </si>
  <si>
    <t xml:space="preserve">    Ostatní běžné výdaje mimo ost. Běžné výdaje OSS a PO</t>
  </si>
  <si>
    <t>zvýšeno o 2 150 602 Kč na Matematika rozšiřující a doplnění CERTIS</t>
  </si>
  <si>
    <t>sníženo o 1 LPZ RB;</t>
  </si>
  <si>
    <t>sníženo o 5 LPZ bez limitu na platy;</t>
  </si>
  <si>
    <t xml:space="preserve">Výstava J. A. Komenský v komiksu - propagace výstavy v roce 2021 </t>
  </si>
  <si>
    <t>NPMK z RF pokryto 60 tis.</t>
  </si>
  <si>
    <t>Polská verze publikace J. A. Komenský v kostce</t>
  </si>
  <si>
    <t>Publikace Vzácné školní obrazy Zoologie C</t>
  </si>
  <si>
    <t>Digitalizace knihovního fondu PK</t>
  </si>
  <si>
    <t>Připojení k projektu CzechELib</t>
  </si>
  <si>
    <t>Dogitalizace školních filmů - záchrana školních filmů 20. století</t>
  </si>
  <si>
    <t>NPMK z RF pokryto 30 tis.</t>
  </si>
  <si>
    <t>Výstava Škola a válka. Branná výchova v české škole od první republiky po současnost vč. propagace</t>
  </si>
  <si>
    <t>PC ČT a NPI</t>
  </si>
  <si>
    <t>Projekty resortní celkem - vyčleněno</t>
  </si>
  <si>
    <t>NPI dopočet na úroveň r. 2020</t>
  </si>
  <si>
    <t>dopady covidu nákladů</t>
  </si>
  <si>
    <t>dopady covidu za ušlé výnosy</t>
  </si>
  <si>
    <t>CZVV - NZZ</t>
  </si>
  <si>
    <t>EŠ nástup od září 2021</t>
  </si>
  <si>
    <t>DZS dofin platů a OON</t>
  </si>
  <si>
    <t>DZS - mezinárodní programy</t>
  </si>
  <si>
    <t>dosud nerozepsané prostředky financujícího odboru</t>
  </si>
  <si>
    <t>Ukazatele rozpočtu OPŘO na rok 2021</t>
  </si>
  <si>
    <t>Požadavky na zabezpečení z nároků</t>
  </si>
  <si>
    <t>Study In pouze OBV</t>
  </si>
  <si>
    <t>doplnění z NA VVŠ</t>
  </si>
  <si>
    <t>Monitoring internacionalizace</t>
  </si>
  <si>
    <t>obdobně jako v r. 2020 z NA VVŠ</t>
  </si>
  <si>
    <t xml:space="preserve">Celkem </t>
  </si>
  <si>
    <t xml:space="preserve">Cizinci </t>
  </si>
  <si>
    <t>Systém výuky a zkoušek z českého jazyka pro cizince jako jedné z podmínek pro udělení trvalého pobytu (Čeština pro cizince)</t>
  </si>
  <si>
    <t>Systém zkoušky z českého jazyka pro trvalý pobyt v ČR – úroveň A2</t>
  </si>
  <si>
    <t>Integrace cizinců - personální podpora</t>
  </si>
  <si>
    <t>Cizinci celkem</t>
  </si>
  <si>
    <t>FRM</t>
  </si>
  <si>
    <t>Anglická verze publikace Komenský v kostce</t>
  </si>
  <si>
    <t>Digitalizace školních filmů - záchrana školních filmů 20. století</t>
  </si>
  <si>
    <t>Projekty</t>
  </si>
  <si>
    <t>Rozpočet výdajů státní správy na rok 2021</t>
  </si>
  <si>
    <t>přesuny v EDS/SMVS ve prospěch OP Z v rámci programu 133 010</t>
  </si>
  <si>
    <t>delimitace sportu na NSA vč. korekcí</t>
  </si>
  <si>
    <t>krácení  OPPP</t>
  </si>
  <si>
    <t>dopady snížení OP ŽP v programu 133 010</t>
  </si>
  <si>
    <t>střední článek řízení na MŠMT</t>
  </si>
  <si>
    <t>přesun k dorovnání EHP z OBV st. správy</t>
  </si>
  <si>
    <t>přesun na mezinárodní šetření</t>
  </si>
  <si>
    <t>přesuny v EDS/SMVS (program 133 010)</t>
  </si>
  <si>
    <t>Střednědobý</t>
  </si>
  <si>
    <t xml:space="preserve">                                             státní správa bez předsednictví ČR v Radě EU</t>
  </si>
  <si>
    <t xml:space="preserve">  Limit počtu zaměstnanců OSS</t>
  </si>
  <si>
    <t xml:space="preserve">    Platy představitelů státní moci a některých orgánů</t>
  </si>
  <si>
    <t>Rozpočet výdajů na ostatní programy na rok 2021</t>
  </si>
  <si>
    <t>přesun z RgŠ na integraci cizinců</t>
  </si>
  <si>
    <t>posílení českého kulturního dědictví z prostředků OPŘO</t>
  </si>
  <si>
    <t>přerozdělení rozvojových programů RgŠ</t>
  </si>
  <si>
    <t>posílení integrace přesunem z RgŠ</t>
  </si>
  <si>
    <t>posílení českého kulturního dědictví</t>
  </si>
  <si>
    <t>vnitřní přesuny ve prospěch kulturního dědictví</t>
  </si>
  <si>
    <t>Podpora pedagogů při vzdělávání žáků ze sociálně znevýhodněného prostředí zajištěna</t>
  </si>
  <si>
    <t>CELKEM na rok 2021</t>
  </si>
  <si>
    <t>Rozpočet výdajů ostatních přímo řízených organizací, účelově vymezené úkoly na rok 2021 (vč. zahraničních aktivit)</t>
  </si>
  <si>
    <t xml:space="preserve">Rozpis rozpočtu běžných výdajů, účelově vymezených prostředků ostatních přímo řízených organizací na r. 2021 dle stanovených pravidel </t>
  </si>
  <si>
    <t>Zapojení rezervního fondu do financování</t>
  </si>
  <si>
    <r>
      <t xml:space="preserve">Souhrnný přehled rozpisu rozpočtu </t>
    </r>
    <r>
      <rPr>
        <b/>
        <u/>
        <sz val="14"/>
        <rFont val="Arial CE"/>
        <charset val="238"/>
      </rPr>
      <t>nákladů a výnosů ostatních přímo řízených organizací na r. 2021</t>
    </r>
  </si>
  <si>
    <t>Rozpočet resortních projektů na rok 2021 podle schválených plánů hlavních úkolů</t>
  </si>
  <si>
    <t xml:space="preserve">ČR DigiKoalice. Česká národní koalice pro digitální pracovní místa </t>
  </si>
  <si>
    <t>Vlivy</t>
  </si>
  <si>
    <t>Střednědobý výhled</t>
  </si>
  <si>
    <t>Vlivy roku 2021</t>
  </si>
  <si>
    <t>Celkem změna oproti r. 2020</t>
  </si>
  <si>
    <t>Schválený rozpočet 2021</t>
  </si>
  <si>
    <t>Střednědobý výhled 2021</t>
  </si>
  <si>
    <t>k 1.1.2020</t>
  </si>
  <si>
    <t>Matematika 1.-3. roč. ZŠ- polska jazyková verze - tisk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</si>
</sst>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</font>
    <font>
      <b/>
      <sz val="10"/>
      <name val="Arial CE"/>
      <charset val="238"/>
    </font>
    <font>
      <b/>
      <sz val="14"/>
      <name val="Arial CE"/>
      <family val="2"/>
      <charset val="238"/>
    </font>
    <font>
      <sz val="9"/>
      <name val="Arial CE"/>
      <charset val="238"/>
    </font>
    <font>
      <sz val="10"/>
      <name val="Arial CE"/>
      <family val="2"/>
      <charset val="238"/>
    </font>
    <font>
      <b/>
      <sz val="9"/>
      <name val="Arial CE"/>
      <charset val="238"/>
    </font>
    <font>
      <b/>
      <u/>
      <sz val="14"/>
      <name val="Arial CE"/>
      <charset val="238"/>
    </font>
    <font>
      <b/>
      <sz val="12"/>
      <name val="Arial CE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Arial CE"/>
      <charset val="238"/>
    </font>
    <font>
      <sz val="9"/>
      <name val="Arial"/>
      <family val="2"/>
      <charset val="238"/>
    </font>
    <font>
      <b/>
      <sz val="11"/>
      <name val="Arial CE"/>
      <family val="2"/>
      <charset val="238"/>
    </font>
    <font>
      <sz val="12"/>
      <name val="Arial CE"/>
      <family val="2"/>
      <charset val="238"/>
    </font>
    <font>
      <sz val="12"/>
      <color theme="1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sz val="11"/>
      <color theme="1"/>
      <name val="Arial CE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80"/>
        <bgColor indexed="64"/>
      </patternFill>
    </fill>
    <fill>
      <patternFill patternType="solid">
        <fgColor rgb="FFFFFF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F9AF4"/>
        <bgColor indexed="64"/>
      </patternFill>
    </fill>
    <fill>
      <patternFill patternType="solid">
        <fgColor rgb="FFFFCCFF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1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570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0" xfId="1"/>
    <xf numFmtId="0" fontId="4" fillId="0" borderId="16" xfId="1" applyFont="1" applyBorder="1"/>
    <xf numFmtId="3" fontId="4" fillId="0" borderId="0" xfId="1" applyNumberFormat="1"/>
    <xf numFmtId="3" fontId="0" fillId="0" borderId="0" xfId="0" applyNumberFormat="1"/>
    <xf numFmtId="1" fontId="0" fillId="0" borderId="0" xfId="0" applyNumberFormat="1"/>
    <xf numFmtId="0" fontId="4" fillId="0" borderId="53" xfId="1" applyBorder="1"/>
    <xf numFmtId="0" fontId="4" fillId="0" borderId="15" xfId="1" applyFont="1" applyBorder="1"/>
    <xf numFmtId="3" fontId="4" fillId="4" borderId="13" xfId="0" applyNumberFormat="1" applyFont="1" applyFill="1" applyBorder="1" applyAlignment="1" applyProtection="1">
      <alignment horizontal="right"/>
      <protection locked="0"/>
    </xf>
    <xf numFmtId="0" fontId="4" fillId="0" borderId="46" xfId="1" applyFont="1" applyBorder="1"/>
    <xf numFmtId="3" fontId="4" fillId="0" borderId="13" xfId="0" applyNumberFormat="1" applyFont="1" applyFill="1" applyBorder="1" applyAlignment="1" applyProtection="1">
      <alignment horizontal="right"/>
      <protection locked="0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0" fillId="5" borderId="4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4" fontId="17" fillId="5" borderId="11" xfId="0" applyNumberFormat="1" applyFont="1" applyFill="1" applyBorder="1"/>
    <xf numFmtId="4" fontId="17" fillId="5" borderId="12" xfId="0" applyNumberFormat="1" applyFont="1" applyFill="1" applyBorder="1"/>
    <xf numFmtId="3" fontId="4" fillId="12" borderId="13" xfId="0" applyNumberFormat="1" applyFont="1" applyFill="1" applyBorder="1" applyAlignment="1" applyProtection="1">
      <alignment horizontal="right"/>
      <protection locked="0"/>
    </xf>
    <xf numFmtId="4" fontId="0" fillId="0" borderId="2" xfId="0" applyNumberFormat="1" applyBorder="1"/>
    <xf numFmtId="4" fontId="0" fillId="5" borderId="1" xfId="0" applyNumberFormat="1" applyFont="1" applyFill="1" applyBorder="1"/>
    <xf numFmtId="4" fontId="0" fillId="5" borderId="1" xfId="0" applyNumberFormat="1" applyFill="1" applyBorder="1"/>
    <xf numFmtId="4" fontId="17" fillId="5" borderId="54" xfId="0" applyNumberFormat="1" applyFont="1" applyFill="1" applyBorder="1"/>
    <xf numFmtId="4" fontId="17" fillId="6" borderId="39" xfId="0" applyNumberFormat="1" applyFont="1" applyFill="1" applyBorder="1"/>
    <xf numFmtId="4" fontId="0" fillId="0" borderId="39" xfId="0" applyNumberFormat="1" applyBorder="1"/>
    <xf numFmtId="4" fontId="17" fillId="5" borderId="39" xfId="0" applyNumberFormat="1" applyFont="1" applyFill="1" applyBorder="1"/>
    <xf numFmtId="4" fontId="0" fillId="0" borderId="43" xfId="0" applyNumberFormat="1" applyBorder="1"/>
    <xf numFmtId="0" fontId="14" fillId="0" borderId="0" xfId="1" applyFont="1" applyAlignment="1">
      <alignment horizontal="right"/>
    </xf>
    <xf numFmtId="3" fontId="4" fillId="0" borderId="12" xfId="1" applyNumberFormat="1" applyBorder="1"/>
    <xf numFmtId="3" fontId="4" fillId="0" borderId="12" xfId="1" applyNumberFormat="1" applyFill="1" applyBorder="1"/>
    <xf numFmtId="3" fontId="4" fillId="11" borderId="13" xfId="1" applyNumberFormat="1" applyFill="1" applyBorder="1"/>
    <xf numFmtId="0" fontId="4" fillId="0" borderId="15" xfId="1" applyBorder="1"/>
    <xf numFmtId="0" fontId="4" fillId="0" borderId="16" xfId="1" applyBorder="1"/>
    <xf numFmtId="3" fontId="4" fillId="0" borderId="13" xfId="1" applyNumberFormat="1" applyBorder="1"/>
    <xf numFmtId="0" fontId="4" fillId="0" borderId="0" xfId="1" applyBorder="1" applyAlignment="1">
      <alignment horizontal="left"/>
    </xf>
    <xf numFmtId="3" fontId="7" fillId="0" borderId="13" xfId="2" applyNumberFormat="1" applyFill="1" applyBorder="1"/>
    <xf numFmtId="0" fontId="4" fillId="0" borderId="15" xfId="1" applyBorder="1" applyAlignment="1">
      <alignment horizontal="left"/>
    </xf>
    <xf numFmtId="3" fontId="4" fillId="0" borderId="2" xfId="1" applyNumberFormat="1" applyBorder="1"/>
    <xf numFmtId="3" fontId="4" fillId="0" borderId="2" xfId="1" applyNumberFormat="1" applyFill="1" applyBorder="1"/>
    <xf numFmtId="0" fontId="4" fillId="0" borderId="36" xfId="1" applyBorder="1"/>
    <xf numFmtId="0" fontId="4" fillId="0" borderId="57" xfId="1" applyBorder="1"/>
    <xf numFmtId="4" fontId="4" fillId="0" borderId="24" xfId="1" applyNumberFormat="1" applyBorder="1"/>
    <xf numFmtId="0" fontId="4" fillId="0" borderId="58" xfId="1" applyBorder="1"/>
    <xf numFmtId="0" fontId="4" fillId="0" borderId="59" xfId="1" applyBorder="1"/>
    <xf numFmtId="3" fontId="4" fillId="11" borderId="8" xfId="1" applyNumberFormat="1" applyFill="1" applyBorder="1"/>
    <xf numFmtId="0" fontId="4" fillId="0" borderId="46" xfId="1" applyBorder="1"/>
    <xf numFmtId="3" fontId="4" fillId="0" borderId="13" xfId="1" applyNumberFormat="1" applyFill="1" applyBorder="1"/>
    <xf numFmtId="0" fontId="4" fillId="0" borderId="48" xfId="1" applyBorder="1"/>
    <xf numFmtId="4" fontId="4" fillId="0" borderId="10" xfId="1" applyNumberFormat="1" applyFill="1" applyBorder="1"/>
    <xf numFmtId="4" fontId="17" fillId="5" borderId="55" xfId="0" applyNumberFormat="1" applyFont="1" applyFill="1" applyBorder="1"/>
    <xf numFmtId="4" fontId="0" fillId="0" borderId="17" xfId="0" applyNumberFormat="1" applyBorder="1"/>
    <xf numFmtId="0" fontId="4" fillId="0" borderId="0" xfId="8"/>
    <xf numFmtId="0" fontId="4" fillId="0" borderId="0" xfId="8" applyFont="1"/>
    <xf numFmtId="0" fontId="0" fillId="0" borderId="0" xfId="8" applyFont="1"/>
    <xf numFmtId="0" fontId="4" fillId="0" borderId="66" xfId="8" applyBorder="1" applyAlignment="1">
      <alignment horizontal="right"/>
    </xf>
    <xf numFmtId="0" fontId="0" fillId="0" borderId="44" xfId="8" applyFont="1" applyBorder="1"/>
    <xf numFmtId="0" fontId="4" fillId="0" borderId="53" xfId="8" applyBorder="1"/>
    <xf numFmtId="0" fontId="4" fillId="0" borderId="42" xfId="8" applyBorder="1"/>
    <xf numFmtId="0" fontId="4" fillId="0" borderId="7" xfId="8" applyFont="1" applyBorder="1" applyAlignment="1">
      <alignment horizontal="center"/>
    </xf>
    <xf numFmtId="0" fontId="4" fillId="0" borderId="7" xfId="8" applyFont="1" applyBorder="1"/>
    <xf numFmtId="0" fontId="4" fillId="0" borderId="43" xfId="8" applyBorder="1"/>
    <xf numFmtId="0" fontId="0" fillId="0" borderId="21" xfId="8" applyFont="1" applyBorder="1" applyAlignment="1">
      <alignment horizontal="center"/>
    </xf>
    <xf numFmtId="0" fontId="4" fillId="0" borderId="38" xfId="8" applyFont="1" applyFill="1" applyBorder="1" applyAlignment="1">
      <alignment wrapText="1"/>
    </xf>
    <xf numFmtId="0" fontId="0" fillId="0" borderId="38" xfId="8" applyFont="1" applyFill="1" applyBorder="1" applyAlignment="1">
      <alignment wrapText="1"/>
    </xf>
    <xf numFmtId="0" fontId="14" fillId="0" borderId="0" xfId="8" applyFont="1" applyFill="1" applyAlignment="1">
      <alignment horizontal="right"/>
    </xf>
    <xf numFmtId="3" fontId="4" fillId="0" borderId="71" xfId="1" applyNumberFormat="1" applyBorder="1"/>
    <xf numFmtId="3" fontId="4" fillId="0" borderId="72" xfId="1" applyNumberFormat="1" applyBorder="1"/>
    <xf numFmtId="0" fontId="4" fillId="0" borderId="39" xfId="8" applyFont="1" applyFill="1" applyBorder="1"/>
    <xf numFmtId="0" fontId="8" fillId="0" borderId="40" xfId="8" applyFont="1" applyFill="1" applyBorder="1"/>
    <xf numFmtId="0" fontId="0" fillId="5" borderId="7" xfId="0" applyFill="1" applyBorder="1" applyAlignment="1">
      <alignment horizontal="center" wrapText="1"/>
    </xf>
    <xf numFmtId="0" fontId="0" fillId="5" borderId="11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0" fillId="0" borderId="5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17" fillId="5" borderId="1" xfId="0" applyNumberFormat="1" applyFont="1" applyFill="1" applyBorder="1"/>
    <xf numFmtId="3" fontId="17" fillId="6" borderId="17" xfId="0" applyNumberFormat="1" applyFont="1" applyFill="1" applyBorder="1"/>
    <xf numFmtId="3" fontId="17" fillId="6" borderId="2" xfId="0" applyNumberFormat="1" applyFont="1" applyFill="1" applyBorder="1"/>
    <xf numFmtId="3" fontId="0" fillId="5" borderId="1" xfId="0" applyNumberFormat="1" applyFill="1" applyBorder="1"/>
    <xf numFmtId="3" fontId="0" fillId="5" borderId="1" xfId="0" applyNumberFormat="1" applyFont="1" applyFill="1" applyBorder="1"/>
    <xf numFmtId="3" fontId="0" fillId="0" borderId="17" xfId="0" applyNumberFormat="1" applyBorder="1"/>
    <xf numFmtId="3" fontId="0" fillId="0" borderId="2" xfId="0" applyNumberFormat="1" applyBorder="1"/>
    <xf numFmtId="3" fontId="0" fillId="5" borderId="73" xfId="0" applyNumberFormat="1" applyFill="1" applyBorder="1"/>
    <xf numFmtId="3" fontId="17" fillId="5" borderId="17" xfId="0" applyNumberFormat="1" applyFont="1" applyFill="1" applyBorder="1"/>
    <xf numFmtId="3" fontId="17" fillId="5" borderId="2" xfId="0" applyNumberFormat="1" applyFont="1" applyFill="1" applyBorder="1"/>
    <xf numFmtId="3" fontId="0" fillId="5" borderId="61" xfId="0" applyNumberFormat="1" applyFill="1" applyBorder="1"/>
    <xf numFmtId="3" fontId="0" fillId="0" borderId="28" xfId="0" applyNumberFormat="1" applyBorder="1"/>
    <xf numFmtId="3" fontId="0" fillId="0" borderId="21" xfId="0" applyNumberFormat="1" applyBorder="1"/>
    <xf numFmtId="3" fontId="0" fillId="5" borderId="61" xfId="0" applyNumberFormat="1" applyFont="1" applyFill="1" applyBorder="1"/>
    <xf numFmtId="0" fontId="5" fillId="0" borderId="0" xfId="8" applyFont="1" applyAlignment="1"/>
    <xf numFmtId="0" fontId="0" fillId="0" borderId="0" xfId="0" applyAlignment="1"/>
    <xf numFmtId="0" fontId="4" fillId="0" borderId="55" xfId="8" applyBorder="1"/>
    <xf numFmtId="0" fontId="4" fillId="0" borderId="62" xfId="8" applyBorder="1"/>
    <xf numFmtId="0" fontId="4" fillId="0" borderId="9" xfId="8" applyBorder="1"/>
    <xf numFmtId="0" fontId="4" fillId="0" borderId="18" xfId="8" applyBorder="1"/>
    <xf numFmtId="0" fontId="4" fillId="0" borderId="18" xfId="8" applyFont="1" applyFill="1" applyBorder="1"/>
    <xf numFmtId="0" fontId="4" fillId="0" borderId="75" xfId="8" applyBorder="1"/>
    <xf numFmtId="10" fontId="4" fillId="0" borderId="19" xfId="8" applyNumberFormat="1" applyFont="1" applyBorder="1"/>
    <xf numFmtId="9" fontId="4" fillId="0" borderId="19" xfId="8" applyNumberFormat="1" applyFont="1" applyFill="1" applyBorder="1"/>
    <xf numFmtId="0" fontId="4" fillId="0" borderId="19" xfId="8" applyBorder="1"/>
    <xf numFmtId="0" fontId="4" fillId="0" borderId="19" xfId="8" applyFill="1" applyBorder="1"/>
    <xf numFmtId="0" fontId="4" fillId="0" borderId="20" xfId="8" applyFont="1" applyBorder="1" applyAlignment="1">
      <alignment horizontal="center"/>
    </xf>
    <xf numFmtId="0" fontId="4" fillId="0" borderId="21" xfId="8" applyFont="1" applyBorder="1" applyAlignment="1">
      <alignment horizontal="center"/>
    </xf>
    <xf numFmtId="0" fontId="0" fillId="0" borderId="29" xfId="8" applyFont="1" applyBorder="1" applyAlignment="1">
      <alignment horizontal="center"/>
    </xf>
    <xf numFmtId="0" fontId="4" fillId="0" borderId="61" xfId="8" applyBorder="1"/>
    <xf numFmtId="0" fontId="21" fillId="18" borderId="42" xfId="8" applyFont="1" applyFill="1" applyBorder="1"/>
    <xf numFmtId="3" fontId="4" fillId="0" borderId="22" xfId="8" applyNumberFormat="1" applyFont="1" applyBorder="1" applyAlignment="1">
      <alignment horizontal="center"/>
    </xf>
    <xf numFmtId="3" fontId="4" fillId="0" borderId="19" xfId="8" applyNumberFormat="1" applyFont="1" applyBorder="1" applyAlignment="1">
      <alignment horizontal="center"/>
    </xf>
    <xf numFmtId="3" fontId="4" fillId="0" borderId="8" xfId="8" applyNumberFormat="1" applyFont="1" applyBorder="1" applyAlignment="1">
      <alignment horizontal="center"/>
    </xf>
    <xf numFmtId="0" fontId="4" fillId="0" borderId="75" xfId="8" applyFont="1" applyBorder="1" applyAlignment="1">
      <alignment horizontal="center"/>
    </xf>
    <xf numFmtId="0" fontId="4" fillId="0" borderId="7" xfId="8" applyBorder="1"/>
    <xf numFmtId="0" fontId="6" fillId="0" borderId="42" xfId="8" applyFont="1" applyFill="1" applyBorder="1"/>
    <xf numFmtId="3" fontId="4" fillId="0" borderId="9" xfId="8" applyNumberFormat="1" applyFont="1" applyBorder="1" applyAlignment="1">
      <alignment horizontal="right"/>
    </xf>
    <xf numFmtId="3" fontId="4" fillId="0" borderId="19" xfId="8" applyNumberFormat="1" applyFont="1" applyBorder="1" applyAlignment="1">
      <alignment horizontal="right"/>
    </xf>
    <xf numFmtId="3" fontId="4" fillId="0" borderId="19" xfId="8" applyNumberFormat="1" applyFont="1" applyFill="1" applyBorder="1" applyAlignment="1">
      <alignment horizontal="right"/>
    </xf>
    <xf numFmtId="0" fontId="0" fillId="0" borderId="7" xfId="8" applyFont="1" applyFill="1" applyBorder="1" applyAlignment="1">
      <alignment wrapText="1"/>
    </xf>
    <xf numFmtId="0" fontId="8" fillId="0" borderId="42" xfId="0" applyFont="1" applyFill="1" applyBorder="1"/>
    <xf numFmtId="0" fontId="0" fillId="0" borderId="7" xfId="8" applyFont="1" applyFill="1" applyBorder="1"/>
    <xf numFmtId="3" fontId="0" fillId="0" borderId="19" xfId="8" applyNumberFormat="1" applyFont="1" applyBorder="1" applyAlignment="1">
      <alignment horizontal="right"/>
    </xf>
    <xf numFmtId="0" fontId="4" fillId="0" borderId="35" xfId="8" applyFont="1" applyFill="1" applyBorder="1"/>
    <xf numFmtId="3" fontId="4" fillId="0" borderId="23" xfId="8" applyNumberFormat="1" applyBorder="1"/>
    <xf numFmtId="3" fontId="4" fillId="0" borderId="76" xfId="8" applyNumberFormat="1" applyBorder="1"/>
    <xf numFmtId="3" fontId="7" fillId="0" borderId="24" xfId="2" applyNumberFormat="1" applyBorder="1"/>
    <xf numFmtId="2" fontId="4" fillId="0" borderId="25" xfId="8" applyNumberFormat="1" applyBorder="1"/>
    <xf numFmtId="0" fontId="4" fillId="0" borderId="42" xfId="8" applyFont="1" applyFill="1" applyBorder="1"/>
    <xf numFmtId="3" fontId="4" fillId="0" borderId="9" xfId="8" applyNumberFormat="1" applyBorder="1"/>
    <xf numFmtId="3" fontId="4" fillId="0" borderId="19" xfId="8" applyNumberFormat="1" applyBorder="1"/>
    <xf numFmtId="3" fontId="7" fillId="0" borderId="19" xfId="2" applyNumberFormat="1" applyBorder="1"/>
    <xf numFmtId="2" fontId="4" fillId="0" borderId="75" xfId="8" applyNumberFormat="1" applyBorder="1"/>
    <xf numFmtId="0" fontId="19" fillId="18" borderId="42" xfId="8" applyFont="1" applyFill="1" applyBorder="1"/>
    <xf numFmtId="3" fontId="6" fillId="0" borderId="9" xfId="8" applyNumberFormat="1" applyFont="1" applyBorder="1"/>
    <xf numFmtId="3" fontId="6" fillId="0" borderId="19" xfId="8" applyNumberFormat="1" applyFont="1" applyBorder="1"/>
    <xf numFmtId="2" fontId="6" fillId="0" borderId="75" xfId="8" applyNumberFormat="1" applyFont="1" applyBorder="1"/>
    <xf numFmtId="3" fontId="4" fillId="0" borderId="3" xfId="8" applyNumberFormat="1" applyFont="1" applyFill="1" applyBorder="1"/>
    <xf numFmtId="3" fontId="4" fillId="0" borderId="27" xfId="8" applyNumberFormat="1" applyFont="1" applyFill="1" applyBorder="1"/>
    <xf numFmtId="3" fontId="4" fillId="0" borderId="27" xfId="8" applyNumberFormat="1" applyFill="1" applyBorder="1"/>
    <xf numFmtId="164" fontId="4" fillId="0" borderId="77" xfId="8" applyNumberFormat="1" applyFill="1" applyBorder="1"/>
    <xf numFmtId="0" fontId="0" fillId="0" borderId="1" xfId="8" applyFont="1" applyFill="1" applyBorder="1"/>
    <xf numFmtId="3" fontId="4" fillId="0" borderId="26" xfId="8" applyNumberFormat="1" applyFont="1" applyFill="1" applyBorder="1"/>
    <xf numFmtId="2" fontId="4" fillId="0" borderId="77" xfId="8" applyNumberFormat="1" applyFill="1" applyBorder="1"/>
    <xf numFmtId="3" fontId="4" fillId="0" borderId="3" xfId="8" applyNumberFormat="1" applyFill="1" applyBorder="1" applyAlignment="1">
      <alignment horizontal="right"/>
    </xf>
    <xf numFmtId="3" fontId="4" fillId="0" borderId="17" xfId="8" applyNumberFormat="1" applyFill="1" applyBorder="1"/>
    <xf numFmtId="2" fontId="4" fillId="0" borderId="78" xfId="8" applyNumberFormat="1" applyFill="1" applyBorder="1"/>
    <xf numFmtId="3" fontId="4" fillId="0" borderId="77" xfId="8" applyNumberFormat="1" applyFill="1" applyBorder="1"/>
    <xf numFmtId="0" fontId="8" fillId="0" borderId="43" xfId="8" applyFont="1" applyFill="1" applyBorder="1"/>
    <xf numFmtId="3" fontId="6" fillId="0" borderId="20" xfId="8" applyNumberFormat="1" applyFont="1" applyFill="1" applyBorder="1"/>
    <xf numFmtId="3" fontId="8" fillId="0" borderId="28" xfId="8" applyNumberFormat="1" applyFont="1" applyFill="1" applyBorder="1"/>
    <xf numFmtId="2" fontId="8" fillId="0" borderId="29" xfId="8" applyNumberFormat="1" applyFont="1" applyFill="1" applyBorder="1"/>
    <xf numFmtId="164" fontId="8" fillId="0" borderId="61" xfId="8" applyNumberFormat="1" applyFont="1" applyFill="1" applyBorder="1"/>
    <xf numFmtId="3" fontId="8" fillId="0" borderId="19" xfId="8" applyNumberFormat="1" applyFont="1" applyFill="1" applyBorder="1"/>
    <xf numFmtId="3" fontId="4" fillId="0" borderId="9" xfId="8" applyNumberFormat="1" applyFont="1" applyFill="1" applyBorder="1"/>
    <xf numFmtId="3" fontId="4" fillId="0" borderId="19" xfId="8" applyNumberFormat="1" applyFont="1" applyFill="1" applyBorder="1"/>
    <xf numFmtId="3" fontId="4" fillId="0" borderId="19" xfId="8" applyNumberFormat="1" applyFill="1" applyBorder="1"/>
    <xf numFmtId="164" fontId="4" fillId="0" borderId="75" xfId="8" applyNumberFormat="1" applyFill="1" applyBorder="1"/>
    <xf numFmtId="0" fontId="8" fillId="8" borderId="43" xfId="8" applyFont="1" applyFill="1" applyBorder="1" applyAlignment="1">
      <alignment wrapText="1"/>
    </xf>
    <xf numFmtId="3" fontId="8" fillId="8" borderId="20" xfId="8" applyNumberFormat="1" applyFont="1" applyFill="1" applyBorder="1"/>
    <xf numFmtId="3" fontId="8" fillId="8" borderId="28" xfId="8" applyNumberFormat="1" applyFont="1" applyFill="1" applyBorder="1"/>
    <xf numFmtId="2" fontId="8" fillId="8" borderId="29" xfId="8" applyNumberFormat="1" applyFont="1" applyFill="1" applyBorder="1"/>
    <xf numFmtId="0" fontId="8" fillId="0" borderId="40" xfId="8" applyFont="1" applyFill="1" applyBorder="1" applyAlignment="1">
      <alignment wrapText="1"/>
    </xf>
    <xf numFmtId="3" fontId="8" fillId="0" borderId="30" xfId="8" applyNumberFormat="1" applyFont="1" applyFill="1" applyBorder="1"/>
    <xf numFmtId="3" fontId="8" fillId="0" borderId="31" xfId="8" applyNumberFormat="1" applyFont="1" applyBorder="1"/>
    <xf numFmtId="3" fontId="8" fillId="0" borderId="31" xfId="8" applyNumberFormat="1" applyFont="1" applyFill="1" applyBorder="1"/>
    <xf numFmtId="4" fontId="8" fillId="0" borderId="31" xfId="8" applyNumberFormat="1" applyFont="1" applyFill="1" applyBorder="1"/>
    <xf numFmtId="2" fontId="8" fillId="0" borderId="41" xfId="8" applyNumberFormat="1" applyFont="1" applyFill="1" applyBorder="1"/>
    <xf numFmtId="0" fontId="19" fillId="18" borderId="42" xfId="8" applyFont="1" applyFill="1" applyBorder="1" applyAlignment="1">
      <alignment wrapText="1"/>
    </xf>
    <xf numFmtId="1" fontId="4" fillId="0" borderId="9" xfId="8" applyNumberFormat="1" applyFont="1" applyFill="1" applyBorder="1"/>
    <xf numFmtId="1" fontId="4" fillId="0" borderId="19" xfId="8" applyNumberFormat="1" applyFont="1" applyFill="1" applyBorder="1"/>
    <xf numFmtId="1" fontId="4" fillId="0" borderId="19" xfId="8" applyNumberFormat="1" applyFill="1" applyBorder="1"/>
    <xf numFmtId="1" fontId="4" fillId="0" borderId="19" xfId="8" applyNumberFormat="1" applyBorder="1"/>
    <xf numFmtId="1" fontId="7" fillId="0" borderId="8" xfId="2" applyNumberFormat="1" applyFill="1" applyBorder="1"/>
    <xf numFmtId="1" fontId="7" fillId="0" borderId="19" xfId="2" applyNumberFormat="1" applyFill="1" applyBorder="1"/>
    <xf numFmtId="2" fontId="4" fillId="0" borderId="75" xfId="8" applyNumberFormat="1" applyFill="1" applyBorder="1"/>
    <xf numFmtId="0" fontId="8" fillId="14" borderId="42" xfId="8" applyFont="1" applyFill="1" applyBorder="1" applyAlignment="1">
      <alignment wrapText="1"/>
    </xf>
    <xf numFmtId="3" fontId="8" fillId="14" borderId="9" xfId="8" applyNumberFormat="1" applyFont="1" applyFill="1" applyBorder="1"/>
    <xf numFmtId="3" fontId="8" fillId="14" borderId="19" xfId="8" applyNumberFormat="1" applyFont="1" applyFill="1" applyBorder="1"/>
    <xf numFmtId="4" fontId="8" fillId="14" borderId="19" xfId="8" applyNumberFormat="1" applyFont="1" applyFill="1" applyBorder="1"/>
    <xf numFmtId="3" fontId="4" fillId="11" borderId="26" xfId="8" applyNumberFormat="1" applyFont="1" applyFill="1" applyBorder="1"/>
    <xf numFmtId="3" fontId="4" fillId="11" borderId="27" xfId="8" applyNumberFormat="1" applyFont="1" applyFill="1" applyBorder="1"/>
    <xf numFmtId="3" fontId="4" fillId="11" borderId="27" xfId="8" applyNumberFormat="1" applyFill="1" applyBorder="1"/>
    <xf numFmtId="2" fontId="4" fillId="11" borderId="77" xfId="8" applyNumberFormat="1" applyFill="1" applyBorder="1"/>
    <xf numFmtId="164" fontId="4" fillId="11" borderId="77" xfId="8" applyNumberFormat="1" applyFill="1" applyBorder="1"/>
    <xf numFmtId="3" fontId="0" fillId="11" borderId="27" xfId="8" applyNumberFormat="1" applyFont="1" applyFill="1" applyBorder="1"/>
    <xf numFmtId="3" fontId="7" fillId="0" borderId="27" xfId="2" applyNumberFormat="1" applyFill="1" applyBorder="1"/>
    <xf numFmtId="3" fontId="4" fillId="19" borderId="26" xfId="8" applyNumberFormat="1" applyFont="1" applyFill="1" applyBorder="1"/>
    <xf numFmtId="3" fontId="4" fillId="19" borderId="27" xfId="8" applyNumberFormat="1" applyFont="1" applyFill="1" applyBorder="1"/>
    <xf numFmtId="3" fontId="4" fillId="19" borderId="27" xfId="8" applyNumberFormat="1" applyFill="1" applyBorder="1"/>
    <xf numFmtId="3" fontId="7" fillId="19" borderId="13" xfId="2" applyNumberFormat="1" applyFill="1" applyBorder="1"/>
    <xf numFmtId="3" fontId="7" fillId="19" borderId="27" xfId="2" applyNumberFormat="1" applyFill="1" applyBorder="1"/>
    <xf numFmtId="2" fontId="0" fillId="19" borderId="77" xfId="8" applyNumberFormat="1" applyFont="1" applyFill="1" applyBorder="1"/>
    <xf numFmtId="3" fontId="6" fillId="0" borderId="23" xfId="8" applyNumberFormat="1" applyFont="1" applyFill="1" applyBorder="1"/>
    <xf numFmtId="3" fontId="6" fillId="0" borderId="24" xfId="8" applyNumberFormat="1" applyFont="1" applyFill="1" applyBorder="1"/>
    <xf numFmtId="2" fontId="6" fillId="0" borderId="25" xfId="8" applyNumberFormat="1" applyFont="1" applyBorder="1"/>
    <xf numFmtId="0" fontId="8" fillId="0" borderId="52" xfId="8" applyFont="1" applyBorder="1"/>
    <xf numFmtId="3" fontId="8" fillId="0" borderId="37" xfId="8" applyNumberFormat="1" applyFont="1" applyBorder="1" applyAlignment="1">
      <alignment horizontal="right"/>
    </xf>
    <xf numFmtId="3" fontId="8" fillId="0" borderId="32" xfId="8" applyNumberFormat="1" applyFont="1" applyBorder="1" applyAlignment="1">
      <alignment horizontal="right"/>
    </xf>
    <xf numFmtId="3" fontId="8" fillId="0" borderId="33" xfId="8" applyNumberFormat="1" applyFont="1" applyFill="1" applyBorder="1" applyAlignment="1">
      <alignment horizontal="right"/>
    </xf>
    <xf numFmtId="4" fontId="8" fillId="0" borderId="34" xfId="8" applyNumberFormat="1" applyFont="1" applyBorder="1" applyAlignment="1">
      <alignment horizontal="right"/>
    </xf>
    <xf numFmtId="0" fontId="22" fillId="20" borderId="38" xfId="8" applyFont="1" applyFill="1" applyBorder="1"/>
    <xf numFmtId="3" fontId="22" fillId="20" borderId="26" xfId="8" applyNumberFormat="1" applyFont="1" applyFill="1" applyBorder="1"/>
    <xf numFmtId="3" fontId="22" fillId="20" borderId="27" xfId="8" applyNumberFormat="1" applyFont="1" applyFill="1" applyBorder="1"/>
    <xf numFmtId="3" fontId="23" fillId="7" borderId="27" xfId="8" applyNumberFormat="1" applyFont="1" applyFill="1" applyBorder="1"/>
    <xf numFmtId="4" fontId="23" fillId="7" borderId="77" xfId="8" applyNumberFormat="1" applyFont="1" applyFill="1" applyBorder="1"/>
    <xf numFmtId="3" fontId="8" fillId="0" borderId="32" xfId="8" applyNumberFormat="1" applyFont="1" applyFill="1" applyBorder="1"/>
    <xf numFmtId="0" fontId="8" fillId="0" borderId="0" xfId="8" applyFont="1" applyBorder="1" applyAlignment="1">
      <alignment wrapText="1"/>
    </xf>
    <xf numFmtId="3" fontId="8" fillId="0" borderId="0" xfId="8" applyNumberFormat="1" applyFont="1" applyBorder="1"/>
    <xf numFmtId="4" fontId="8" fillId="0" borderId="0" xfId="8" applyNumberFormat="1" applyFont="1" applyFill="1" applyBorder="1"/>
    <xf numFmtId="4" fontId="8" fillId="0" borderId="0" xfId="8" applyNumberFormat="1" applyFont="1" applyBorder="1"/>
    <xf numFmtId="0" fontId="19" fillId="0" borderId="40" xfId="8" applyFont="1" applyFill="1" applyBorder="1"/>
    <xf numFmtId="3" fontId="8" fillId="0" borderId="30" xfId="8" applyNumberFormat="1" applyFont="1" applyFill="1" applyBorder="1" applyAlignment="1">
      <alignment horizontal="right"/>
    </xf>
    <xf numFmtId="3" fontId="8" fillId="0" borderId="31" xfId="8" applyNumberFormat="1" applyFont="1" applyFill="1" applyBorder="1" applyAlignment="1">
      <alignment horizontal="right"/>
    </xf>
    <xf numFmtId="3" fontId="8" fillId="0" borderId="10" xfId="8" applyNumberFormat="1" applyFont="1" applyFill="1" applyBorder="1" applyAlignment="1">
      <alignment horizontal="right"/>
    </xf>
    <xf numFmtId="4" fontId="8" fillId="0" borderId="41" xfId="8" applyNumberFormat="1" applyFont="1" applyFill="1" applyBorder="1" applyAlignment="1">
      <alignment horizontal="right"/>
    </xf>
    <xf numFmtId="0" fontId="0" fillId="0" borderId="22" xfId="8" applyFont="1" applyBorder="1"/>
    <xf numFmtId="0" fontId="21" fillId="21" borderId="42" xfId="8" applyFont="1" applyFill="1" applyBorder="1"/>
    <xf numFmtId="0" fontId="21" fillId="0" borderId="42" xfId="8" applyFont="1" applyFill="1" applyBorder="1"/>
    <xf numFmtId="3" fontId="4" fillId="0" borderId="42" xfId="8" applyNumberFormat="1" applyFont="1" applyFill="1" applyBorder="1"/>
    <xf numFmtId="3" fontId="4" fillId="0" borderId="8" xfId="8" applyNumberFormat="1" applyFont="1" applyFill="1" applyBorder="1"/>
    <xf numFmtId="0" fontId="14" fillId="14" borderId="0" xfId="8" applyFont="1" applyFill="1"/>
    <xf numFmtId="0" fontId="14" fillId="0" borderId="0" xfId="8" applyFont="1" applyFill="1"/>
    <xf numFmtId="3" fontId="0" fillId="0" borderId="54" xfId="0" applyNumberFormat="1" applyFont="1" applyFill="1" applyBorder="1" applyAlignment="1">
      <alignment wrapText="1"/>
    </xf>
    <xf numFmtId="3" fontId="4" fillId="0" borderId="14" xfId="8" applyNumberFormat="1" applyFont="1" applyFill="1" applyBorder="1"/>
    <xf numFmtId="3" fontId="4" fillId="0" borderId="55" xfId="8" applyNumberFormat="1" applyFont="1" applyFill="1" applyBorder="1"/>
    <xf numFmtId="3" fontId="4" fillId="0" borderId="55" xfId="8" applyNumberFormat="1" applyFill="1" applyBorder="1"/>
    <xf numFmtId="0" fontId="0" fillId="0" borderId="11" xfId="8" applyFont="1" applyFill="1" applyBorder="1"/>
    <xf numFmtId="3" fontId="0" fillId="0" borderId="39" xfId="0" applyNumberFormat="1" applyFont="1" applyFill="1" applyBorder="1" applyAlignment="1">
      <alignment wrapText="1"/>
    </xf>
    <xf numFmtId="3" fontId="11" fillId="0" borderId="54" xfId="4" applyNumberFormat="1" applyFont="1" applyFill="1" applyBorder="1" applyAlignment="1">
      <alignment wrapText="1"/>
    </xf>
    <xf numFmtId="164" fontId="0" fillId="0" borderId="11" xfId="8" applyNumberFormat="1" applyFont="1" applyFill="1" applyBorder="1" applyAlignment="1">
      <alignment wrapText="1"/>
    </xf>
    <xf numFmtId="3" fontId="11" fillId="0" borderId="38" xfId="4" applyNumberFormat="1" applyFont="1" applyFill="1" applyBorder="1" applyAlignment="1">
      <alignment wrapText="1"/>
    </xf>
    <xf numFmtId="3" fontId="0" fillId="0" borderId="38" xfId="8" applyNumberFormat="1" applyFont="1" applyFill="1" applyBorder="1" applyAlignment="1">
      <alignment wrapText="1"/>
    </xf>
    <xf numFmtId="3" fontId="8" fillId="0" borderId="40" xfId="8" applyNumberFormat="1" applyFont="1" applyFill="1" applyBorder="1"/>
    <xf numFmtId="3" fontId="0" fillId="0" borderId="0" xfId="8" applyNumberFormat="1" applyFont="1"/>
    <xf numFmtId="3" fontId="4" fillId="0" borderId="0" xfId="8" applyNumberFormat="1"/>
    <xf numFmtId="0" fontId="8" fillId="0" borderId="52" xfId="8" applyFont="1" applyFill="1" applyBorder="1"/>
    <xf numFmtId="3" fontId="8" fillId="0" borderId="52" xfId="8" applyNumberFormat="1" applyFont="1" applyFill="1" applyBorder="1"/>
    <xf numFmtId="3" fontId="6" fillId="0" borderId="37" xfId="8" applyNumberFormat="1" applyFont="1" applyFill="1" applyBorder="1"/>
    <xf numFmtId="164" fontId="8" fillId="0" borderId="51" xfId="8" applyNumberFormat="1" applyFont="1" applyFill="1" applyBorder="1"/>
    <xf numFmtId="0" fontId="1" fillId="0" borderId="0" xfId="11"/>
    <xf numFmtId="0" fontId="14" fillId="0" borderId="0" xfId="12" applyFont="1"/>
    <xf numFmtId="0" fontId="14" fillId="0" borderId="0" xfId="12" applyFont="1" applyAlignment="1">
      <alignment horizontal="center" vertical="center"/>
    </xf>
    <xf numFmtId="0" fontId="10" fillId="0" borderId="0" xfId="8" applyFont="1"/>
    <xf numFmtId="0" fontId="4" fillId="0" borderId="0" xfId="12"/>
    <xf numFmtId="0" fontId="4" fillId="10" borderId="60" xfId="12" applyFill="1" applyBorder="1" applyAlignment="1">
      <alignment horizontal="center" vertical="center" textRotation="90"/>
    </xf>
    <xf numFmtId="0" fontId="4" fillId="10" borderId="51" xfId="12" applyFill="1" applyBorder="1" applyAlignment="1">
      <alignment horizontal="center" vertical="center" textRotation="90"/>
    </xf>
    <xf numFmtId="0" fontId="4" fillId="0" borderId="51" xfId="12" applyBorder="1" applyAlignment="1">
      <alignment horizontal="center"/>
    </xf>
    <xf numFmtId="0" fontId="4" fillId="7" borderId="52" xfId="12" applyFont="1" applyFill="1" applyBorder="1" applyAlignment="1">
      <alignment horizontal="center"/>
    </xf>
    <xf numFmtId="0" fontId="4" fillId="10" borderId="51" xfId="12" applyFont="1" applyFill="1" applyBorder="1" applyAlignment="1">
      <alignment horizontal="center"/>
    </xf>
    <xf numFmtId="0" fontId="10" fillId="10" borderId="49" xfId="12" applyFont="1" applyFill="1" applyBorder="1" applyAlignment="1">
      <alignment horizontal="center"/>
    </xf>
    <xf numFmtId="0" fontId="10" fillId="10" borderId="51" xfId="12" applyFont="1" applyFill="1" applyBorder="1" applyAlignment="1">
      <alignment horizontal="center"/>
    </xf>
    <xf numFmtId="0" fontId="10" fillId="7" borderId="51" xfId="12" applyNumberFormat="1" applyFont="1" applyFill="1" applyBorder="1" applyAlignment="1">
      <alignment horizontal="center"/>
    </xf>
    <xf numFmtId="0" fontId="4" fillId="10" borderId="49" xfId="12" applyFont="1" applyFill="1" applyBorder="1" applyAlignment="1">
      <alignment horizontal="center"/>
    </xf>
    <xf numFmtId="0" fontId="10" fillId="0" borderId="63" xfId="12" applyFont="1" applyFill="1" applyBorder="1" applyAlignment="1">
      <alignment vertical="center" wrapText="1"/>
    </xf>
    <xf numFmtId="0" fontId="10" fillId="0" borderId="1" xfId="12" applyFont="1" applyFill="1" applyBorder="1" applyAlignment="1">
      <alignment vertical="center" wrapText="1"/>
    </xf>
    <xf numFmtId="0" fontId="12" fillId="17" borderId="51" xfId="12" applyFont="1" applyFill="1" applyBorder="1" applyAlignment="1">
      <alignment vertical="center"/>
    </xf>
    <xf numFmtId="0" fontId="12" fillId="9" borderId="51" xfId="12" applyFont="1" applyFill="1" applyBorder="1" applyAlignment="1">
      <alignment vertical="center"/>
    </xf>
    <xf numFmtId="0" fontId="4" fillId="13" borderId="60" xfId="1" applyFont="1" applyFill="1" applyBorder="1" applyAlignment="1">
      <alignment horizontal="center"/>
    </xf>
    <xf numFmtId="3" fontId="4" fillId="13" borderId="21" xfId="1" applyNumberFormat="1" applyFill="1" applyBorder="1"/>
    <xf numFmtId="3" fontId="4" fillId="0" borderId="81" xfId="1" applyNumberFormat="1" applyBorder="1"/>
    <xf numFmtId="0" fontId="0" fillId="0" borderId="55" xfId="0" applyBorder="1" applyAlignment="1">
      <alignment horizontal="center" vertical="center" wrapText="1"/>
    </xf>
    <xf numFmtId="3" fontId="17" fillId="5" borderId="73" xfId="0" applyNumberFormat="1" applyFont="1" applyFill="1" applyBorder="1"/>
    <xf numFmtId="3" fontId="17" fillId="5" borderId="3" xfId="0" applyNumberFormat="1" applyFont="1" applyFill="1" applyBorder="1"/>
    <xf numFmtId="3" fontId="0" fillId="5" borderId="3" xfId="0" applyNumberFormat="1" applyFont="1" applyFill="1" applyBorder="1"/>
    <xf numFmtId="0" fontId="0" fillId="0" borderId="5" xfId="8" applyFont="1" applyFill="1" applyBorder="1" applyAlignment="1">
      <alignment horizontal="center" vertical="center" wrapText="1"/>
    </xf>
    <xf numFmtId="0" fontId="4" fillId="0" borderId="5" xfId="8" applyFont="1" applyFill="1" applyBorder="1" applyAlignment="1">
      <alignment horizontal="center" vertical="center" wrapText="1"/>
    </xf>
    <xf numFmtId="3" fontId="17" fillId="5" borderId="11" xfId="0" applyNumberFormat="1" applyFont="1" applyFill="1" applyBorder="1"/>
    <xf numFmtId="3" fontId="17" fillId="5" borderId="55" xfId="0" applyNumberFormat="1" applyFont="1" applyFill="1" applyBorder="1"/>
    <xf numFmtId="3" fontId="17" fillId="5" borderId="12" xfId="0" applyNumberFormat="1" applyFont="1" applyFill="1" applyBorder="1"/>
    <xf numFmtId="3" fontId="17" fillId="6" borderId="15" xfId="0" applyNumberFormat="1" applyFont="1" applyFill="1" applyBorder="1"/>
    <xf numFmtId="3" fontId="0" fillId="0" borderId="15" xfId="0" applyNumberFormat="1" applyBorder="1"/>
    <xf numFmtId="3" fontId="17" fillId="5" borderId="15" xfId="0" applyNumberFormat="1" applyFont="1" applyFill="1" applyBorder="1"/>
    <xf numFmtId="2" fontId="0" fillId="5" borderId="1" xfId="0" applyNumberFormat="1" applyFill="1" applyBorder="1"/>
    <xf numFmtId="2" fontId="0" fillId="0" borderId="17" xfId="0" applyNumberFormat="1" applyBorder="1"/>
    <xf numFmtId="2" fontId="0" fillId="0" borderId="2" xfId="0" applyNumberFormat="1" applyBorder="1"/>
    <xf numFmtId="2" fontId="0" fillId="0" borderId="15" xfId="0" applyNumberFormat="1" applyBorder="1"/>
    <xf numFmtId="2" fontId="0" fillId="5" borderId="1" xfId="0" applyNumberFormat="1" applyFont="1" applyFill="1" applyBorder="1"/>
    <xf numFmtId="3" fontId="0" fillId="5" borderId="4" xfId="0" applyNumberFormat="1" applyFill="1" applyBorder="1"/>
    <xf numFmtId="3" fontId="0" fillId="5" borderId="4" xfId="0" applyNumberFormat="1" applyFont="1" applyFill="1" applyBorder="1"/>
    <xf numFmtId="0" fontId="6" fillId="0" borderId="39" xfId="8" applyFont="1" applyFill="1" applyBorder="1"/>
    <xf numFmtId="3" fontId="4" fillId="0" borderId="3" xfId="8" applyNumberFormat="1" applyFont="1" applyBorder="1" applyAlignment="1">
      <alignment horizontal="right"/>
    </xf>
    <xf numFmtId="3" fontId="4" fillId="0" borderId="17" xfId="8" applyNumberFormat="1" applyFont="1" applyBorder="1" applyAlignment="1">
      <alignment horizontal="right"/>
    </xf>
    <xf numFmtId="3" fontId="4" fillId="0" borderId="17" xfId="8" applyNumberFormat="1" applyFont="1" applyFill="1" applyBorder="1" applyAlignment="1">
      <alignment horizontal="right"/>
    </xf>
    <xf numFmtId="2" fontId="4" fillId="0" borderId="78" xfId="8" applyNumberFormat="1" applyFont="1" applyFill="1" applyBorder="1" applyAlignment="1">
      <alignment horizontal="right"/>
    </xf>
    <xf numFmtId="0" fontId="8" fillId="0" borderId="39" xfId="0" applyFont="1" applyFill="1" applyBorder="1"/>
    <xf numFmtId="3" fontId="4" fillId="10" borderId="3" xfId="8" applyNumberFormat="1" applyFont="1" applyFill="1" applyBorder="1" applyAlignment="1">
      <alignment horizontal="right"/>
    </xf>
    <xf numFmtId="3" fontId="4" fillId="10" borderId="17" xfId="8" applyNumberFormat="1" applyFont="1" applyFill="1" applyBorder="1" applyAlignment="1">
      <alignment horizontal="right"/>
    </xf>
    <xf numFmtId="3" fontId="4" fillId="10" borderId="16" xfId="8" applyNumberFormat="1" applyFont="1" applyFill="1" applyBorder="1" applyAlignment="1">
      <alignment horizontal="right"/>
    </xf>
    <xf numFmtId="3" fontId="4" fillId="10" borderId="2" xfId="8" applyNumberFormat="1" applyFont="1" applyFill="1" applyBorder="1" applyAlignment="1">
      <alignment horizontal="right"/>
    </xf>
    <xf numFmtId="3" fontId="0" fillId="10" borderId="2" xfId="8" applyNumberFormat="1" applyFont="1" applyFill="1" applyBorder="1" applyAlignment="1">
      <alignment horizontal="right"/>
    </xf>
    <xf numFmtId="2" fontId="4" fillId="10" borderId="78" xfId="8" applyNumberFormat="1" applyFont="1" applyFill="1" applyBorder="1" applyAlignment="1">
      <alignment horizontal="right"/>
    </xf>
    <xf numFmtId="3" fontId="4" fillId="10" borderId="16" xfId="1" applyNumberFormat="1" applyFill="1" applyBorder="1"/>
    <xf numFmtId="3" fontId="4" fillId="10" borderId="2" xfId="1" applyNumberFormat="1" applyFill="1" applyBorder="1"/>
    <xf numFmtId="3" fontId="4" fillId="0" borderId="16" xfId="8" applyNumberFormat="1" applyFont="1" applyBorder="1" applyAlignment="1">
      <alignment horizontal="right"/>
    </xf>
    <xf numFmtId="3" fontId="4" fillId="0" borderId="2" xfId="8" applyNumberFormat="1" applyFont="1" applyFill="1" applyBorder="1" applyAlignment="1">
      <alignment horizontal="right"/>
    </xf>
    <xf numFmtId="3" fontId="0" fillId="0" borderId="16" xfId="8" applyNumberFormat="1" applyFont="1" applyBorder="1" applyAlignment="1">
      <alignment horizontal="right"/>
    </xf>
    <xf numFmtId="3" fontId="4" fillId="0" borderId="17" xfId="8" applyNumberFormat="1" applyFont="1" applyFill="1" applyBorder="1"/>
    <xf numFmtId="164" fontId="4" fillId="0" borderId="78" xfId="8" applyNumberFormat="1" applyFill="1" applyBorder="1"/>
    <xf numFmtId="0" fontId="8" fillId="0" borderId="62" xfId="8" applyFont="1" applyFill="1" applyBorder="1"/>
    <xf numFmtId="3" fontId="6" fillId="0" borderId="22" xfId="8" applyNumberFormat="1" applyFont="1" applyFill="1" applyBorder="1"/>
    <xf numFmtId="3" fontId="8" fillId="0" borderId="82" xfId="8" applyNumberFormat="1" applyFont="1" applyFill="1" applyBorder="1"/>
    <xf numFmtId="3" fontId="8" fillId="0" borderId="83" xfId="8" applyNumberFormat="1" applyFont="1" applyFill="1" applyBorder="1"/>
    <xf numFmtId="2" fontId="8" fillId="0" borderId="74" xfId="8" applyNumberFormat="1" applyFont="1" applyFill="1" applyBorder="1"/>
    <xf numFmtId="3" fontId="8" fillId="14" borderId="8" xfId="8" applyNumberFormat="1" applyFont="1" applyFill="1" applyBorder="1"/>
    <xf numFmtId="3" fontId="4" fillId="22" borderId="26" xfId="8" applyNumberFormat="1" applyFont="1" applyFill="1" applyBorder="1"/>
    <xf numFmtId="3" fontId="4" fillId="22" borderId="27" xfId="8" applyNumberFormat="1" applyFont="1" applyFill="1" applyBorder="1"/>
    <xf numFmtId="3" fontId="4" fillId="22" borderId="27" xfId="8" applyNumberFormat="1" applyFill="1" applyBorder="1"/>
    <xf numFmtId="2" fontId="4" fillId="22" borderId="77" xfId="8" applyNumberFormat="1" applyFill="1" applyBorder="1"/>
    <xf numFmtId="3" fontId="7" fillId="0" borderId="2" xfId="2" applyNumberFormat="1" applyFill="1" applyBorder="1"/>
    <xf numFmtId="3" fontId="7" fillId="0" borderId="17" xfId="2" applyNumberFormat="1" applyFill="1" applyBorder="1"/>
    <xf numFmtId="2" fontId="4" fillId="0" borderId="78" xfId="8" applyNumberFormat="1" applyBorder="1"/>
    <xf numFmtId="3" fontId="4" fillId="0" borderId="18" xfId="8" applyNumberFormat="1" applyFill="1" applyBorder="1"/>
    <xf numFmtId="3" fontId="4" fillId="0" borderId="18" xfId="8" applyNumberFormat="1" applyFont="1" applyFill="1" applyBorder="1"/>
    <xf numFmtId="2" fontId="4" fillId="0" borderId="80" xfId="8" applyNumberFormat="1" applyBorder="1"/>
    <xf numFmtId="164" fontId="0" fillId="23" borderId="64" xfId="8" applyNumberFormat="1" applyFont="1" applyFill="1" applyBorder="1" applyAlignment="1">
      <alignment wrapText="1"/>
    </xf>
    <xf numFmtId="3" fontId="4" fillId="0" borderId="9" xfId="8" applyNumberFormat="1" applyFont="1" applyFill="1" applyBorder="1" applyAlignment="1">
      <alignment horizontal="right"/>
    </xf>
    <xf numFmtId="3" fontId="4" fillId="0" borderId="53" xfId="8" applyNumberFormat="1" applyFill="1" applyBorder="1"/>
    <xf numFmtId="3" fontId="0" fillId="0" borderId="38" xfId="0" applyNumberFormat="1" applyFont="1" applyFill="1" applyBorder="1" applyAlignment="1">
      <alignment wrapText="1"/>
    </xf>
    <xf numFmtId="3" fontId="4" fillId="0" borderId="46" xfId="8" applyNumberFormat="1" applyFill="1" applyBorder="1"/>
    <xf numFmtId="0" fontId="0" fillId="0" borderId="63" xfId="8" applyFont="1" applyFill="1" applyBorder="1"/>
    <xf numFmtId="3" fontId="8" fillId="0" borderId="48" xfId="8" applyNumberFormat="1" applyFont="1" applyFill="1" applyBorder="1"/>
    <xf numFmtId="3" fontId="8" fillId="0" borderId="49" xfId="8" applyNumberFormat="1" applyFont="1" applyFill="1" applyBorder="1"/>
    <xf numFmtId="3" fontId="4" fillId="0" borderId="10" xfId="1" applyNumberFormat="1" applyFill="1" applyBorder="1"/>
    <xf numFmtId="0" fontId="4" fillId="0" borderId="70" xfId="1" applyBorder="1"/>
    <xf numFmtId="3" fontId="4" fillId="0" borderId="8" xfId="1" applyNumberFormat="1" applyBorder="1"/>
    <xf numFmtId="0" fontId="0" fillId="0" borderId="18" xfId="0" applyBorder="1" applyAlignment="1">
      <alignment horizontal="center"/>
    </xf>
    <xf numFmtId="0" fontId="24" fillId="0" borderId="18" xfId="0" applyFont="1" applyBorder="1" applyAlignment="1">
      <alignment horizontal="center"/>
    </xf>
    <xf numFmtId="0" fontId="0" fillId="0" borderId="84" xfId="0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24" fillId="0" borderId="19" xfId="0" applyFont="1" applyBorder="1" applyAlignment="1">
      <alignment horizontal="center"/>
    </xf>
    <xf numFmtId="0" fontId="0" fillId="0" borderId="79" xfId="0" applyBorder="1" applyAlignment="1">
      <alignment horizontal="center"/>
    </xf>
    <xf numFmtId="0" fontId="24" fillId="0" borderId="8" xfId="0" applyFont="1" applyBorder="1" applyAlignment="1">
      <alignment horizontal="center"/>
    </xf>
    <xf numFmtId="3" fontId="25" fillId="5" borderId="55" xfId="0" applyNumberFormat="1" applyFont="1" applyFill="1" applyBorder="1"/>
    <xf numFmtId="3" fontId="17" fillId="5" borderId="68" xfId="0" applyNumberFormat="1" applyFont="1" applyFill="1" applyBorder="1"/>
    <xf numFmtId="3" fontId="25" fillId="5" borderId="12" xfId="0" applyNumberFormat="1" applyFont="1" applyFill="1" applyBorder="1"/>
    <xf numFmtId="3" fontId="17" fillId="6" borderId="11" xfId="0" applyNumberFormat="1" applyFont="1" applyFill="1" applyBorder="1"/>
    <xf numFmtId="3" fontId="0" fillId="6" borderId="1" xfId="0" applyNumberFormat="1" applyFill="1" applyBorder="1"/>
    <xf numFmtId="3" fontId="25" fillId="6" borderId="17" xfId="0" applyNumberFormat="1" applyFont="1" applyFill="1" applyBorder="1"/>
    <xf numFmtId="3" fontId="25" fillId="6" borderId="2" xfId="0" applyNumberFormat="1" applyFont="1" applyFill="1" applyBorder="1"/>
    <xf numFmtId="3" fontId="17" fillId="6" borderId="1" xfId="0" applyNumberFormat="1" applyFont="1" applyFill="1" applyBorder="1"/>
    <xf numFmtId="3" fontId="24" fillId="0" borderId="17" xfId="0" applyNumberFormat="1" applyFont="1" applyBorder="1"/>
    <xf numFmtId="3" fontId="24" fillId="0" borderId="2" xfId="0" applyNumberFormat="1" applyFont="1" applyBorder="1"/>
    <xf numFmtId="3" fontId="25" fillId="5" borderId="17" xfId="0" applyNumberFormat="1" applyFont="1" applyFill="1" applyBorder="1"/>
    <xf numFmtId="3" fontId="25" fillId="5" borderId="2" xfId="0" applyNumberFormat="1" applyFont="1" applyFill="1" applyBorder="1"/>
    <xf numFmtId="4" fontId="24" fillId="0" borderId="17" xfId="0" applyNumberFormat="1" applyFont="1" applyBorder="1"/>
    <xf numFmtId="4" fontId="0" fillId="0" borderId="15" xfId="0" applyNumberFormat="1" applyBorder="1"/>
    <xf numFmtId="4" fontId="24" fillId="0" borderId="2" xfId="0" applyNumberFormat="1" applyFont="1" applyBorder="1"/>
    <xf numFmtId="4" fontId="0" fillId="6" borderId="1" xfId="0" applyNumberFormat="1" applyFill="1" applyBorder="1"/>
    <xf numFmtId="0" fontId="18" fillId="0" borderId="11" xfId="0" applyFont="1" applyBorder="1" applyAlignment="1">
      <alignment horizontal="center" vertical="center"/>
    </xf>
    <xf numFmtId="0" fontId="0" fillId="0" borderId="0" xfId="0" applyFill="1"/>
    <xf numFmtId="0" fontId="26" fillId="0" borderId="0" xfId="0" applyFont="1" applyFill="1"/>
    <xf numFmtId="3" fontId="10" fillId="7" borderId="38" xfId="12" applyNumberFormat="1" applyFont="1" applyFill="1" applyBorder="1" applyAlignment="1">
      <alignment vertical="center"/>
    </xf>
    <xf numFmtId="3" fontId="10" fillId="10" borderId="63" xfId="12" applyNumberFormat="1" applyFont="1" applyFill="1" applyBorder="1" applyAlignment="1">
      <alignment vertical="center"/>
    </xf>
    <xf numFmtId="3" fontId="20" fillId="0" borderId="68" xfId="11" applyNumberFormat="1" applyFont="1" applyFill="1" applyBorder="1"/>
    <xf numFmtId="3" fontId="20" fillId="0" borderId="11" xfId="11" applyNumberFormat="1" applyFont="1" applyFill="1" applyBorder="1"/>
    <xf numFmtId="3" fontId="20" fillId="0" borderId="11" xfId="8" applyNumberFormat="1" applyFont="1" applyFill="1" applyBorder="1"/>
    <xf numFmtId="3" fontId="10" fillId="7" borderId="69" xfId="12" applyNumberFormat="1" applyFont="1" applyFill="1" applyBorder="1" applyAlignment="1">
      <alignment vertical="center"/>
    </xf>
    <xf numFmtId="3" fontId="10" fillId="15" borderId="46" xfId="12" applyNumberFormat="1" applyFont="1" applyFill="1" applyBorder="1" applyAlignment="1">
      <alignment vertical="center"/>
    </xf>
    <xf numFmtId="3" fontId="10" fillId="7" borderId="39" xfId="12" applyNumberFormat="1" applyFont="1" applyFill="1" applyBorder="1" applyAlignment="1">
      <alignment vertical="center"/>
    </xf>
    <xf numFmtId="3" fontId="10" fillId="10" borderId="1" xfId="12" applyNumberFormat="1" applyFont="1" applyFill="1" applyBorder="1" applyAlignment="1">
      <alignment vertical="center"/>
    </xf>
    <xf numFmtId="3" fontId="20" fillId="0" borderId="67" xfId="11" applyNumberFormat="1" applyFont="1" applyFill="1" applyBorder="1"/>
    <xf numFmtId="3" fontId="20" fillId="0" borderId="61" xfId="11" applyNumberFormat="1" applyFont="1" applyFill="1" applyBorder="1"/>
    <xf numFmtId="3" fontId="20" fillId="0" borderId="61" xfId="8" applyNumberFormat="1" applyFont="1" applyFill="1" applyBorder="1"/>
    <xf numFmtId="3" fontId="10" fillId="15" borderId="16" xfId="12" applyNumberFormat="1" applyFont="1" applyFill="1" applyBorder="1" applyAlignment="1">
      <alignment vertical="center"/>
    </xf>
    <xf numFmtId="3" fontId="12" fillId="17" borderId="52" xfId="12" applyNumberFormat="1" applyFont="1" applyFill="1" applyBorder="1" applyAlignment="1">
      <alignment vertical="center"/>
    </xf>
    <xf numFmtId="3" fontId="12" fillId="17" borderId="51" xfId="12" applyNumberFormat="1" applyFont="1" applyFill="1" applyBorder="1" applyAlignment="1">
      <alignment vertical="center"/>
    </xf>
    <xf numFmtId="3" fontId="12" fillId="17" borderId="49" xfId="12" applyNumberFormat="1" applyFont="1" applyFill="1" applyBorder="1" applyAlignment="1">
      <alignment vertical="center"/>
    </xf>
    <xf numFmtId="3" fontId="12" fillId="17" borderId="50" xfId="12" applyNumberFormat="1" applyFont="1" applyFill="1" applyBorder="1" applyAlignment="1">
      <alignment vertical="center"/>
    </xf>
    <xf numFmtId="3" fontId="10" fillId="10" borderId="16" xfId="12" applyNumberFormat="1" applyFont="1" applyFill="1" applyBorder="1" applyAlignment="1">
      <alignment vertical="center"/>
    </xf>
    <xf numFmtId="0" fontId="10" fillId="23" borderId="63" xfId="12" applyFont="1" applyFill="1" applyBorder="1" applyAlignment="1">
      <alignment vertical="center" wrapText="1"/>
    </xf>
    <xf numFmtId="3" fontId="10" fillId="10" borderId="46" xfId="12" applyNumberFormat="1" applyFont="1" applyFill="1" applyBorder="1" applyAlignment="1">
      <alignment vertical="center"/>
    </xf>
    <xf numFmtId="3" fontId="10" fillId="7" borderId="63" xfId="12" applyNumberFormat="1" applyFont="1" applyFill="1" applyBorder="1" applyAlignment="1">
      <alignment vertical="center"/>
    </xf>
    <xf numFmtId="3" fontId="12" fillId="9" borderId="52" xfId="12" applyNumberFormat="1" applyFont="1" applyFill="1" applyBorder="1" applyAlignment="1">
      <alignment vertical="center"/>
    </xf>
    <xf numFmtId="3" fontId="12" fillId="9" borderId="51" xfId="12" applyNumberFormat="1" applyFont="1" applyFill="1" applyBorder="1" applyAlignment="1">
      <alignment vertical="center"/>
    </xf>
    <xf numFmtId="3" fontId="12" fillId="9" borderId="49" xfId="12" applyNumberFormat="1" applyFont="1" applyFill="1" applyBorder="1" applyAlignment="1">
      <alignment vertical="center"/>
    </xf>
    <xf numFmtId="3" fontId="12" fillId="9" borderId="50" xfId="12" applyNumberFormat="1" applyFont="1" applyFill="1" applyBorder="1" applyAlignment="1">
      <alignment vertical="center"/>
    </xf>
    <xf numFmtId="4" fontId="12" fillId="9" borderId="51" xfId="12" applyNumberFormat="1" applyFont="1" applyFill="1" applyBorder="1" applyAlignment="1">
      <alignment vertical="center"/>
    </xf>
    <xf numFmtId="3" fontId="0" fillId="0" borderId="2" xfId="0" applyNumberFormat="1" applyFont="1" applyBorder="1"/>
    <xf numFmtId="0" fontId="27" fillId="0" borderId="42" xfId="0" applyFont="1" applyFill="1" applyBorder="1"/>
    <xf numFmtId="3" fontId="28" fillId="0" borderId="9" xfId="8" applyNumberFormat="1" applyFont="1" applyBorder="1" applyAlignment="1">
      <alignment horizontal="right"/>
    </xf>
    <xf numFmtId="3" fontId="28" fillId="0" borderId="19" xfId="8" applyNumberFormat="1" applyFont="1" applyFill="1" applyBorder="1" applyAlignment="1">
      <alignment horizontal="right"/>
    </xf>
    <xf numFmtId="3" fontId="28" fillId="0" borderId="42" xfId="0" applyNumberFormat="1" applyFont="1" applyFill="1" applyBorder="1"/>
    <xf numFmtId="3" fontId="28" fillId="0" borderId="38" xfId="8" applyNumberFormat="1" applyFont="1" applyFill="1" applyBorder="1" applyAlignment="1">
      <alignment wrapText="1"/>
    </xf>
    <xf numFmtId="0" fontId="29" fillId="0" borderId="39" xfId="0" applyFont="1" applyFill="1" applyBorder="1" applyAlignment="1">
      <alignment wrapText="1"/>
    </xf>
    <xf numFmtId="0" fontId="28" fillId="0" borderId="39" xfId="0" applyFont="1" applyFill="1" applyBorder="1" applyAlignment="1">
      <alignment wrapText="1"/>
    </xf>
    <xf numFmtId="0" fontId="29" fillId="22" borderId="38" xfId="8" applyFont="1" applyFill="1" applyBorder="1" applyAlignment="1">
      <alignment wrapText="1"/>
    </xf>
    <xf numFmtId="0" fontId="29" fillId="19" borderId="26" xfId="8" applyFont="1" applyFill="1" applyBorder="1"/>
    <xf numFmtId="0" fontId="8" fillId="0" borderId="35" xfId="8" applyFont="1" applyBorder="1"/>
    <xf numFmtId="0" fontId="29" fillId="0" borderId="38" xfId="8" applyFont="1" applyFill="1" applyBorder="1" applyAlignment="1">
      <alignment wrapText="1"/>
    </xf>
    <xf numFmtId="0" fontId="28" fillId="11" borderId="38" xfId="8" applyFont="1" applyFill="1" applyBorder="1"/>
    <xf numFmtId="0" fontId="28" fillId="11" borderId="38" xfId="8" applyFont="1" applyFill="1" applyBorder="1" applyAlignment="1">
      <alignment wrapText="1"/>
    </xf>
    <xf numFmtId="0" fontId="28" fillId="0" borderId="38" xfId="0" applyFont="1" applyFill="1" applyBorder="1"/>
    <xf numFmtId="0" fontId="29" fillId="0" borderId="54" xfId="0" applyFont="1" applyFill="1" applyBorder="1" applyAlignment="1">
      <alignment wrapText="1"/>
    </xf>
    <xf numFmtId="0" fontId="29" fillId="0" borderId="38" xfId="0" applyFont="1" applyFill="1" applyBorder="1" applyAlignment="1">
      <alignment wrapText="1"/>
    </xf>
    <xf numFmtId="0" fontId="4" fillId="0" borderId="54" xfId="4" applyFont="1" applyFill="1" applyBorder="1" applyAlignment="1">
      <alignment wrapText="1"/>
    </xf>
    <xf numFmtId="0" fontId="4" fillId="0" borderId="38" xfId="4" applyFont="1" applyFill="1" applyBorder="1" applyAlignment="1">
      <alignment wrapText="1"/>
    </xf>
    <xf numFmtId="3" fontId="4" fillId="0" borderId="54" xfId="4" applyNumberFormat="1" applyFont="1" applyFill="1" applyBorder="1" applyAlignment="1">
      <alignment wrapText="1"/>
    </xf>
    <xf numFmtId="3" fontId="4" fillId="0" borderId="38" xfId="4" applyNumberFormat="1" applyFont="1" applyFill="1" applyBorder="1" applyAlignment="1">
      <alignment wrapText="1"/>
    </xf>
    <xf numFmtId="3" fontId="28" fillId="0" borderId="54" xfId="0" applyNumberFormat="1" applyFont="1" applyFill="1" applyBorder="1" applyAlignment="1">
      <alignment wrapText="1"/>
    </xf>
    <xf numFmtId="3" fontId="28" fillId="0" borderId="38" xfId="0" applyNumberFormat="1" applyFont="1" applyFill="1" applyBorder="1" applyAlignment="1">
      <alignment wrapText="1"/>
    </xf>
    <xf numFmtId="3" fontId="28" fillId="0" borderId="39" xfId="0" applyNumberFormat="1" applyFont="1" applyFill="1" applyBorder="1" applyAlignment="1">
      <alignment wrapText="1"/>
    </xf>
    <xf numFmtId="3" fontId="0" fillId="0" borderId="2" xfId="0" applyNumberFormat="1" applyFill="1" applyBorder="1"/>
    <xf numFmtId="3" fontId="0" fillId="10" borderId="2" xfId="0" applyNumberFormat="1" applyFill="1" applyBorder="1"/>
    <xf numFmtId="0" fontId="8" fillId="0" borderId="54" xfId="8" applyFont="1" applyBorder="1" applyAlignment="1">
      <alignment wrapText="1"/>
    </xf>
    <xf numFmtId="3" fontId="8" fillId="0" borderId="14" xfId="8" applyNumberFormat="1" applyFont="1" applyBorder="1"/>
    <xf numFmtId="3" fontId="8" fillId="0" borderId="55" xfId="8" applyNumberFormat="1" applyFont="1" applyBorder="1"/>
    <xf numFmtId="3" fontId="8" fillId="0" borderId="55" xfId="8" applyNumberFormat="1" applyFont="1" applyFill="1" applyBorder="1"/>
    <xf numFmtId="4" fontId="8" fillId="0" borderId="85" xfId="8" applyNumberFormat="1" applyFont="1" applyBorder="1"/>
    <xf numFmtId="3" fontId="4" fillId="0" borderId="6" xfId="8" applyNumberFormat="1" applyFont="1" applyFill="1" applyBorder="1"/>
    <xf numFmtId="3" fontId="7" fillId="0" borderId="5" xfId="2" applyNumberFormat="1" applyFill="1" applyBorder="1"/>
    <xf numFmtId="3" fontId="7" fillId="0" borderId="18" xfId="2" applyNumberFormat="1" applyFill="1" applyBorder="1"/>
    <xf numFmtId="0" fontId="8" fillId="23" borderId="52" xfId="8" applyFont="1" applyFill="1" applyBorder="1"/>
    <xf numFmtId="3" fontId="6" fillId="23" borderId="37" xfId="8" applyNumberFormat="1" applyFont="1" applyFill="1" applyBorder="1"/>
    <xf numFmtId="3" fontId="8" fillId="23" borderId="32" xfId="8" applyNumberFormat="1" applyFont="1" applyFill="1" applyBorder="1"/>
    <xf numFmtId="2" fontId="8" fillId="23" borderId="34" xfId="8" applyNumberFormat="1" applyFont="1" applyFill="1" applyBorder="1"/>
    <xf numFmtId="3" fontId="4" fillId="0" borderId="18" xfId="8" applyNumberFormat="1" applyBorder="1"/>
    <xf numFmtId="164" fontId="4" fillId="0" borderId="80" xfId="8" applyNumberFormat="1" applyFill="1" applyBorder="1"/>
    <xf numFmtId="3" fontId="4" fillId="0" borderId="30" xfId="8" applyNumberFormat="1" applyFont="1" applyFill="1" applyBorder="1"/>
    <xf numFmtId="3" fontId="4" fillId="0" borderId="31" xfId="8" applyNumberFormat="1" applyFont="1" applyFill="1" applyBorder="1"/>
    <xf numFmtId="3" fontId="4" fillId="0" borderId="31" xfId="8" applyNumberFormat="1" applyFill="1" applyBorder="1"/>
    <xf numFmtId="2" fontId="4" fillId="0" borderId="41" xfId="8" applyNumberFormat="1" applyFill="1" applyBorder="1"/>
    <xf numFmtId="0" fontId="1" fillId="0" borderId="11" xfId="11" applyBorder="1" applyAlignment="1">
      <alignment horizontal="right"/>
    </xf>
    <xf numFmtId="4" fontId="10" fillId="2" borderId="1" xfId="12" applyNumberFormat="1" applyFont="1" applyFill="1" applyBorder="1" applyAlignment="1">
      <alignment vertical="center"/>
    </xf>
    <xf numFmtId="0" fontId="1" fillId="0" borderId="1" xfId="11" applyBorder="1" applyAlignment="1">
      <alignment horizontal="right"/>
    </xf>
    <xf numFmtId="0" fontId="1" fillId="0" borderId="64" xfId="11" applyBorder="1" applyAlignment="1">
      <alignment horizontal="right"/>
    </xf>
    <xf numFmtId="4" fontId="12" fillId="17" borderId="51" xfId="12" applyNumberFormat="1" applyFont="1" applyFill="1" applyBorder="1" applyAlignment="1">
      <alignment vertical="center"/>
    </xf>
    <xf numFmtId="0" fontId="4" fillId="0" borderId="22" xfId="8" applyBorder="1"/>
    <xf numFmtId="0" fontId="4" fillId="0" borderId="74" xfId="8" applyBorder="1"/>
    <xf numFmtId="0" fontId="8" fillId="0" borderId="7" xfId="8" applyFont="1" applyFill="1" applyBorder="1"/>
    <xf numFmtId="0" fontId="0" fillId="0" borderId="1" xfId="8" applyFont="1" applyFill="1" applyBorder="1" applyAlignment="1">
      <alignment wrapText="1"/>
    </xf>
    <xf numFmtId="2" fontId="0" fillId="0" borderId="65" xfId="8" applyNumberFormat="1" applyFont="1" applyFill="1" applyBorder="1"/>
    <xf numFmtId="2" fontId="4" fillId="0" borderId="7" xfId="8" applyNumberFormat="1" applyBorder="1"/>
    <xf numFmtId="164" fontId="4" fillId="0" borderId="63" xfId="8" applyNumberFormat="1" applyFont="1" applyFill="1" applyBorder="1" applyAlignment="1">
      <alignment wrapText="1"/>
    </xf>
    <xf numFmtId="164" fontId="0" fillId="0" borderId="63" xfId="8" applyNumberFormat="1" applyFont="1" applyFill="1" applyBorder="1" applyAlignment="1">
      <alignment wrapText="1"/>
    </xf>
    <xf numFmtId="164" fontId="8" fillId="0" borderId="7" xfId="8" applyNumberFormat="1" applyFont="1" applyFill="1" applyBorder="1"/>
    <xf numFmtId="164" fontId="4" fillId="0" borderId="7" xfId="8" applyNumberFormat="1" applyFill="1" applyBorder="1"/>
    <xf numFmtId="164" fontId="0" fillId="0" borderId="63" xfId="8" applyNumberFormat="1" applyFont="1" applyFill="1" applyBorder="1"/>
    <xf numFmtId="164" fontId="0" fillId="0" borderId="61" xfId="8" applyNumberFormat="1" applyFont="1" applyFill="1" applyBorder="1"/>
    <xf numFmtId="164" fontId="4" fillId="0" borderId="64" xfId="8" applyNumberFormat="1" applyFill="1" applyBorder="1"/>
    <xf numFmtId="164" fontId="0" fillId="0" borderId="7" xfId="8" applyNumberFormat="1" applyFont="1" applyFill="1" applyBorder="1"/>
    <xf numFmtId="2" fontId="0" fillId="0" borderId="63" xfId="8" applyNumberFormat="1" applyFont="1" applyBorder="1" applyAlignment="1">
      <alignment wrapText="1"/>
    </xf>
    <xf numFmtId="164" fontId="4" fillId="0" borderId="1" xfId="8" applyNumberFormat="1" applyFont="1" applyFill="1" applyBorder="1" applyAlignment="1">
      <alignment wrapText="1"/>
    </xf>
    <xf numFmtId="164" fontId="0" fillId="0" borderId="1" xfId="8" applyNumberFormat="1" applyFont="1" applyFill="1" applyBorder="1" applyAlignment="1">
      <alignment wrapText="1"/>
    </xf>
    <xf numFmtId="164" fontId="4" fillId="0" borderId="65" xfId="8" applyNumberFormat="1" applyBorder="1"/>
    <xf numFmtId="4" fontId="8" fillId="0" borderId="51" xfId="8" applyNumberFormat="1" applyFont="1" applyBorder="1"/>
    <xf numFmtId="4" fontId="22" fillId="7" borderId="63" xfId="8" applyNumberFormat="1" applyFont="1" applyFill="1" applyBorder="1"/>
    <xf numFmtId="4" fontId="8" fillId="0" borderId="11" xfId="8" applyNumberFormat="1" applyFont="1" applyBorder="1"/>
    <xf numFmtId="0" fontId="8" fillId="0" borderId="42" xfId="8" applyFont="1" applyBorder="1" applyAlignment="1">
      <alignment wrapText="1"/>
    </xf>
    <xf numFmtId="4" fontId="8" fillId="0" borderId="87" xfId="8" applyNumberFormat="1" applyFont="1" applyBorder="1"/>
    <xf numFmtId="0" fontId="14" fillId="23" borderId="42" xfId="8" applyFont="1" applyFill="1" applyBorder="1"/>
    <xf numFmtId="4" fontId="4" fillId="0" borderId="0" xfId="8" applyNumberFormat="1" applyBorder="1"/>
    <xf numFmtId="0" fontId="4" fillId="0" borderId="0" xfId="8" applyBorder="1"/>
    <xf numFmtId="0" fontId="4" fillId="0" borderId="87" xfId="8" applyBorder="1"/>
    <xf numFmtId="0" fontId="29" fillId="0" borderId="1" xfId="8" applyFont="1" applyFill="1" applyBorder="1" applyAlignment="1">
      <alignment wrapText="1"/>
    </xf>
    <xf numFmtId="0" fontId="29" fillId="0" borderId="4" xfId="8" applyFont="1" applyFill="1" applyBorder="1" applyAlignment="1">
      <alignment wrapText="1"/>
    </xf>
    <xf numFmtId="164" fontId="0" fillId="0" borderId="4" xfId="8" applyNumberFormat="1" applyFont="1" applyFill="1" applyBorder="1" applyAlignment="1">
      <alignment wrapText="1"/>
    </xf>
    <xf numFmtId="0" fontId="14" fillId="18" borderId="86" xfId="8" applyFont="1" applyFill="1" applyBorder="1"/>
    <xf numFmtId="164" fontId="4" fillId="0" borderId="4" xfId="8" applyNumberFormat="1" applyFont="1" applyFill="1" applyBorder="1" applyAlignment="1">
      <alignment wrapText="1"/>
    </xf>
    <xf numFmtId="0" fontId="28" fillId="0" borderId="38" xfId="8" applyFont="1" applyFill="1" applyBorder="1" applyAlignment="1">
      <alignment wrapText="1"/>
    </xf>
    <xf numFmtId="0" fontId="28" fillId="0" borderId="40" xfId="8" applyFont="1" applyFill="1" applyBorder="1" applyAlignment="1">
      <alignment wrapText="1"/>
    </xf>
    <xf numFmtId="164" fontId="0" fillId="0" borderId="64" xfId="8" applyNumberFormat="1" applyFont="1" applyFill="1" applyBorder="1" applyAlignment="1">
      <alignment wrapText="1"/>
    </xf>
    <xf numFmtId="4" fontId="0" fillId="0" borderId="39" xfId="0" applyNumberFormat="1" applyBorder="1" applyAlignment="1">
      <alignment wrapText="1"/>
    </xf>
    <xf numFmtId="2" fontId="0" fillId="0" borderId="39" xfId="0" applyNumberFormat="1" applyBorder="1"/>
    <xf numFmtId="4" fontId="0" fillId="0" borderId="43" xfId="0" applyNumberFormat="1" applyBorder="1" applyAlignment="1">
      <alignment wrapText="1"/>
    </xf>
    <xf numFmtId="3" fontId="0" fillId="0" borderId="67" xfId="0" applyNumberFormat="1" applyBorder="1"/>
    <xf numFmtId="3" fontId="8" fillId="0" borderId="43" xfId="8" applyNumberFormat="1" applyFont="1" applyFill="1" applyBorder="1"/>
    <xf numFmtId="3" fontId="8" fillId="0" borderId="20" xfId="8" applyNumberFormat="1" applyFont="1" applyBorder="1"/>
    <xf numFmtId="3" fontId="8" fillId="0" borderId="28" xfId="8" applyNumberFormat="1" applyFont="1" applyBorder="1"/>
    <xf numFmtId="3" fontId="8" fillId="0" borderId="21" xfId="2" applyNumberFormat="1" applyFont="1" applyBorder="1"/>
    <xf numFmtId="2" fontId="8" fillId="0" borderId="61" xfId="8" applyNumberFormat="1" applyFont="1" applyFill="1" applyBorder="1"/>
    <xf numFmtId="0" fontId="4" fillId="0" borderId="37" xfId="1" applyFont="1" applyBorder="1" applyAlignment="1">
      <alignment horizontal="center" vertical="center" textRotation="90"/>
    </xf>
    <xf numFmtId="0" fontId="0" fillId="0" borderId="33" xfId="0" applyFill="1" applyBorder="1" applyAlignment="1">
      <alignment horizontal="center" vertical="center" textRotation="90" wrapText="1"/>
    </xf>
    <xf numFmtId="0" fontId="0" fillId="0" borderId="32" xfId="0" applyBorder="1" applyAlignment="1">
      <alignment horizontal="center" vertical="center" textRotation="90" wrapText="1"/>
    </xf>
    <xf numFmtId="0" fontId="0" fillId="0" borderId="32" xfId="0" applyFill="1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textRotation="90" wrapText="1"/>
    </xf>
    <xf numFmtId="0" fontId="8" fillId="0" borderId="51" xfId="1" applyFont="1" applyBorder="1" applyAlignment="1">
      <alignment horizontal="center" vertical="center" textRotation="90" wrapText="1"/>
    </xf>
    <xf numFmtId="0" fontId="4" fillId="0" borderId="54" xfId="1" applyFont="1" applyBorder="1"/>
    <xf numFmtId="3" fontId="8" fillId="0" borderId="11" xfId="1" applyNumberFormat="1" applyFont="1" applyBorder="1"/>
    <xf numFmtId="0" fontId="4" fillId="0" borderId="39" xfId="1" applyFont="1" applyBorder="1"/>
    <xf numFmtId="3" fontId="8" fillId="11" borderId="1" xfId="1" applyNumberFormat="1" applyFont="1" applyFill="1" applyBorder="1"/>
    <xf numFmtId="3" fontId="8" fillId="8" borderId="1" xfId="1" applyNumberFormat="1" applyFont="1" applyFill="1" applyBorder="1"/>
    <xf numFmtId="3" fontId="8" fillId="0" borderId="1" xfId="1" applyNumberFormat="1" applyFont="1" applyBorder="1"/>
    <xf numFmtId="0" fontId="4" fillId="0" borderId="35" xfId="1" applyFont="1" applyBorder="1"/>
    <xf numFmtId="4" fontId="8" fillId="0" borderId="65" xfId="1" applyNumberFormat="1" applyFont="1" applyBorder="1"/>
    <xf numFmtId="0" fontId="4" fillId="0" borderId="88" xfId="1" applyFont="1" applyBorder="1"/>
    <xf numFmtId="3" fontId="8" fillId="11" borderId="63" xfId="1" applyNumberFormat="1" applyFont="1" applyFill="1" applyBorder="1"/>
    <xf numFmtId="0" fontId="0" fillId="13" borderId="40" xfId="1" applyFont="1" applyFill="1" applyBorder="1" applyAlignment="1"/>
    <xf numFmtId="3" fontId="8" fillId="13" borderId="64" xfId="1" applyNumberFormat="1" applyFont="1" applyFill="1" applyBorder="1"/>
    <xf numFmtId="0" fontId="4" fillId="0" borderId="38" xfId="1" applyFont="1" applyBorder="1"/>
    <xf numFmtId="3" fontId="8" fillId="0" borderId="63" xfId="1" applyNumberFormat="1" applyFont="1" applyBorder="1"/>
    <xf numFmtId="0" fontId="4" fillId="0" borderId="40" xfId="1" applyFont="1" applyBorder="1"/>
    <xf numFmtId="3" fontId="8" fillId="0" borderId="64" xfId="1" applyNumberFormat="1" applyFont="1" applyBorder="1"/>
    <xf numFmtId="4" fontId="8" fillId="0" borderId="64" xfId="1" applyNumberFormat="1" applyFont="1" applyBorder="1"/>
    <xf numFmtId="0" fontId="0" fillId="0" borderId="88" xfId="1" applyFont="1" applyBorder="1"/>
    <xf numFmtId="3" fontId="8" fillId="0" borderId="7" xfId="1" applyNumberFormat="1" applyFont="1" applyBorder="1"/>
    <xf numFmtId="0" fontId="0" fillId="0" borderId="40" xfId="1" applyFont="1" applyBorder="1" applyAlignment="1"/>
    <xf numFmtId="0" fontId="4" fillId="0" borderId="60" xfId="1" applyFont="1" applyBorder="1" applyAlignment="1">
      <alignment horizontal="center"/>
    </xf>
    <xf numFmtId="3" fontId="4" fillId="0" borderId="21" xfId="1" applyNumberFormat="1" applyBorder="1"/>
    <xf numFmtId="3" fontId="8" fillId="0" borderId="61" xfId="1" applyNumberFormat="1" applyFont="1" applyBorder="1"/>
    <xf numFmtId="0" fontId="0" fillId="5" borderId="11" xfId="0" applyFill="1" applyBorder="1" applyAlignment="1">
      <alignment horizontal="center" textRotation="90" wrapText="1"/>
    </xf>
    <xf numFmtId="0" fontId="0" fillId="0" borderId="68" xfId="0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3" fontId="24" fillId="0" borderId="28" xfId="0" applyNumberFormat="1" applyFont="1" applyBorder="1"/>
    <xf numFmtId="3" fontId="24" fillId="0" borderId="21" xfId="0" applyNumberFormat="1" applyFont="1" applyBorder="1"/>
    <xf numFmtId="3" fontId="0" fillId="6" borderId="61" xfId="0" applyNumberFormat="1" applyFill="1" applyBorder="1"/>
    <xf numFmtId="0" fontId="18" fillId="0" borderId="66" xfId="0" applyFont="1" applyBorder="1" applyAlignment="1">
      <alignment horizontal="center" vertical="center" wrapText="1"/>
    </xf>
    <xf numFmtId="0" fontId="18" fillId="0" borderId="66" xfId="0" applyFont="1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64" xfId="0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5" xfId="8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/>
    </xf>
    <xf numFmtId="0" fontId="0" fillId="0" borderId="5" xfId="8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5" xfId="8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4" fillId="0" borderId="5" xfId="8" applyFont="1" applyFill="1" applyBorder="1" applyAlignment="1">
      <alignment horizontal="center" vertical="center" wrapText="1"/>
    </xf>
    <xf numFmtId="0" fontId="0" fillId="0" borderId="80" xfId="8" applyFont="1" applyBorder="1" applyAlignment="1">
      <alignment wrapText="1"/>
    </xf>
    <xf numFmtId="0" fontId="0" fillId="0" borderId="75" xfId="0" applyBorder="1" applyAlignment="1">
      <alignment wrapText="1"/>
    </xf>
    <xf numFmtId="0" fontId="0" fillId="0" borderId="62" xfId="8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63" xfId="0" applyBorder="1" applyAlignment="1">
      <alignment horizontal="left" vertical="top" wrapText="1"/>
    </xf>
    <xf numFmtId="0" fontId="4" fillId="10" borderId="62" xfId="12" applyFill="1" applyBorder="1" applyAlignment="1">
      <alignment horizontal="center" vertical="center" textRotation="90" wrapText="1"/>
    </xf>
    <xf numFmtId="0" fontId="4" fillId="10" borderId="7" xfId="12" applyFill="1" applyBorder="1" applyAlignment="1">
      <alignment horizontal="center" vertical="center" textRotation="90" wrapText="1"/>
    </xf>
    <xf numFmtId="0" fontId="4" fillId="10" borderId="64" xfId="12" applyFill="1" applyBorder="1" applyAlignment="1">
      <alignment horizontal="center" vertical="center" textRotation="90" wrapText="1"/>
    </xf>
    <xf numFmtId="0" fontId="0" fillId="0" borderId="62" xfId="12" applyFont="1" applyBorder="1" applyAlignment="1">
      <alignment horizontal="center" vertical="center" wrapText="1"/>
    </xf>
    <xf numFmtId="0" fontId="1" fillId="0" borderId="7" xfId="11" applyBorder="1" applyAlignment="1">
      <alignment horizontal="center"/>
    </xf>
    <xf numFmtId="0" fontId="1" fillId="0" borderId="64" xfId="11" applyBorder="1" applyAlignment="1">
      <alignment horizontal="center"/>
    </xf>
    <xf numFmtId="0" fontId="6" fillId="7" borderId="62" xfId="12" applyFont="1" applyFill="1" applyBorder="1" applyAlignment="1">
      <alignment horizontal="center" vertical="center" textRotation="90" wrapText="1"/>
    </xf>
    <xf numFmtId="0" fontId="6" fillId="7" borderId="7" xfId="12" applyFont="1" applyFill="1" applyBorder="1" applyAlignment="1">
      <alignment horizontal="center" vertical="center" textRotation="90" wrapText="1"/>
    </xf>
    <xf numFmtId="0" fontId="6" fillId="7" borderId="64" xfId="12" applyFont="1" applyFill="1" applyBorder="1" applyAlignment="1">
      <alignment horizontal="center" vertical="center" textRotation="90" wrapText="1"/>
    </xf>
    <xf numFmtId="0" fontId="4" fillId="10" borderId="52" xfId="12" applyFill="1" applyBorder="1" applyAlignment="1">
      <alignment horizontal="center" vertical="center"/>
    </xf>
    <xf numFmtId="0" fontId="4" fillId="10" borderId="49" xfId="12" applyFill="1" applyBorder="1" applyAlignment="1">
      <alignment horizontal="center" vertical="center"/>
    </xf>
    <xf numFmtId="0" fontId="4" fillId="10" borderId="50" xfId="12" applyFill="1" applyBorder="1" applyAlignment="1">
      <alignment horizontal="center" vertical="center"/>
    </xf>
    <xf numFmtId="0" fontId="6" fillId="15" borderId="62" xfId="12" applyFont="1" applyFill="1" applyBorder="1" applyAlignment="1">
      <alignment horizontal="center" vertical="center" textRotation="90" wrapText="1"/>
    </xf>
    <xf numFmtId="0" fontId="6" fillId="15" borderId="7" xfId="12" applyFont="1" applyFill="1" applyBorder="1" applyAlignment="1">
      <alignment horizontal="center" vertical="center" textRotation="90" wrapText="1"/>
    </xf>
    <xf numFmtId="0" fontId="6" fillId="15" borderId="64" xfId="12" applyFont="1" applyFill="1" applyBorder="1" applyAlignment="1">
      <alignment horizontal="center" vertical="center" textRotation="90" wrapText="1"/>
    </xf>
    <xf numFmtId="0" fontId="4" fillId="16" borderId="62" xfId="12" applyFill="1" applyBorder="1" applyAlignment="1">
      <alignment horizontal="center" vertical="center" textRotation="90" wrapText="1"/>
    </xf>
    <xf numFmtId="0" fontId="4" fillId="16" borderId="7" xfId="12" applyFill="1" applyBorder="1" applyAlignment="1">
      <alignment horizontal="center" vertical="center" textRotation="90" wrapText="1"/>
    </xf>
    <xf numFmtId="0" fontId="4" fillId="16" borderId="64" xfId="12" applyFill="1" applyBorder="1" applyAlignment="1">
      <alignment horizontal="center" vertical="center" textRotation="90" wrapText="1"/>
    </xf>
    <xf numFmtId="0" fontId="6" fillId="3" borderId="45" xfId="1" applyFont="1" applyFill="1" applyBorder="1" applyAlignment="1">
      <alignment vertical="center" textRotation="90"/>
    </xf>
    <xf numFmtId="0" fontId="6" fillId="3" borderId="47" xfId="1" applyFont="1" applyFill="1" applyBorder="1" applyAlignment="1">
      <alignment vertical="center" textRotation="90"/>
    </xf>
    <xf numFmtId="0" fontId="4" fillId="0" borderId="6" xfId="1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0" fillId="0" borderId="26" xfId="0" applyBorder="1" applyAlignment="1">
      <alignment horizontal="center" vertical="center" textRotation="90"/>
    </xf>
    <xf numFmtId="0" fontId="4" fillId="0" borderId="5" xfId="1" applyBorder="1" applyAlignment="1">
      <alignment horizontal="center" vertical="center"/>
    </xf>
    <xf numFmtId="0" fontId="9" fillId="0" borderId="0" xfId="1" applyFont="1" applyAlignment="1">
      <alignment wrapText="1"/>
    </xf>
    <xf numFmtId="0" fontId="4" fillId="0" borderId="52" xfId="1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6" fillId="3" borderId="56" xfId="1" applyFont="1" applyFill="1" applyBorder="1" applyAlignment="1">
      <alignment horizontal="center" vertical="center" textRotation="90"/>
    </xf>
    <xf numFmtId="0" fontId="0" fillId="0" borderId="45" xfId="0" applyBorder="1" applyAlignment="1">
      <alignment horizontal="center" vertical="center" textRotation="90"/>
    </xf>
    <xf numFmtId="0" fontId="0" fillId="0" borderId="47" xfId="0" applyBorder="1" applyAlignment="1">
      <alignment horizontal="center" vertical="center" textRotation="90"/>
    </xf>
    <xf numFmtId="0" fontId="6" fillId="3" borderId="45" xfId="1" applyFont="1" applyFill="1" applyBorder="1" applyAlignment="1">
      <alignment horizontal="center" vertical="center" textRotation="90"/>
    </xf>
    <xf numFmtId="0" fontId="6" fillId="3" borderId="47" xfId="1" applyFont="1" applyFill="1" applyBorder="1" applyAlignment="1">
      <alignment horizontal="center" vertical="center" textRotation="90"/>
    </xf>
    <xf numFmtId="0" fontId="0" fillId="6" borderId="4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64" xfId="0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64" xfId="0" applyBorder="1" applyAlignment="1">
      <alignment horizontal="center" wrapText="1"/>
    </xf>
  </cellXfs>
  <cellStyles count="13">
    <cellStyle name="Normální" xfId="0" builtinId="0"/>
    <cellStyle name="Normální 10" xfId="6" xr:uid="{00000000-0005-0000-0000-000001000000}"/>
    <cellStyle name="Normální 10 2" xfId="7" xr:uid="{00000000-0005-0000-0000-000002000000}"/>
    <cellStyle name="Normální 10 2 2" xfId="10" xr:uid="{00000000-0005-0000-0000-000003000000}"/>
    <cellStyle name="Normální 2" xfId="3" xr:uid="{00000000-0005-0000-0000-000004000000}"/>
    <cellStyle name="normální 2 2" xfId="9" xr:uid="{00000000-0005-0000-0000-000005000000}"/>
    <cellStyle name="normální 2 2 2" xfId="11" xr:uid="{00000000-0005-0000-0000-000006000000}"/>
    <cellStyle name="normální 5" xfId="4" xr:uid="{00000000-0005-0000-0000-000007000000}"/>
    <cellStyle name="normální 5 2" xfId="12" xr:uid="{00000000-0005-0000-0000-000008000000}"/>
    <cellStyle name="normální_pozadORG 2" xfId="1" xr:uid="{00000000-0005-0000-0000-000009000000}"/>
    <cellStyle name="normální_pozadORG 2 2" xfId="8" xr:uid="{00000000-0005-0000-0000-00000A000000}"/>
    <cellStyle name="normální_Tabrozpis2000" xfId="2" xr:uid="{00000000-0005-0000-0000-00000B000000}"/>
    <cellStyle name="TableStyleLight1" xfId="5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kce_I/10_odbor/100_odd&#283;len&#237;/P&#345;ibylov&#225;/2021/KNIHA%202021/Avratov&#225;_OP&#344;O%20t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"/>
      <sheetName val="T2"/>
      <sheetName val="T3"/>
      <sheetName val="T4"/>
    </sheetNames>
    <sheetDataSet>
      <sheetData sheetId="0">
        <row r="11">
          <cell r="C11">
            <v>39526100</v>
          </cell>
          <cell r="E11">
            <v>21780396</v>
          </cell>
          <cell r="F11">
            <v>543000</v>
          </cell>
          <cell r="G11">
            <v>7417096</v>
          </cell>
          <cell r="H11">
            <v>435608</v>
          </cell>
          <cell r="J11">
            <v>48.24</v>
          </cell>
        </row>
        <row r="12">
          <cell r="C12">
            <v>212992506</v>
          </cell>
          <cell r="E12">
            <v>37412369</v>
          </cell>
          <cell r="F12">
            <v>27779074</v>
          </cell>
          <cell r="G12">
            <v>22022479</v>
          </cell>
          <cell r="H12">
            <v>748247</v>
          </cell>
          <cell r="J12">
            <v>83.76</v>
          </cell>
        </row>
        <row r="13">
          <cell r="C13">
            <v>100000000</v>
          </cell>
          <cell r="E13">
            <v>41450000</v>
          </cell>
          <cell r="F13">
            <v>13000000</v>
          </cell>
          <cell r="G13">
            <v>18170000</v>
          </cell>
          <cell r="H13">
            <v>830000</v>
          </cell>
          <cell r="J13">
            <v>173.35</v>
          </cell>
        </row>
        <row r="14">
          <cell r="C14">
            <v>6725824</v>
          </cell>
          <cell r="E14">
            <v>2905600</v>
          </cell>
          <cell r="F14">
            <v>890000</v>
          </cell>
          <cell r="G14">
            <v>1282912</v>
          </cell>
          <cell r="H14">
            <v>58112</v>
          </cell>
          <cell r="J14">
            <v>6</v>
          </cell>
        </row>
        <row r="15">
          <cell r="C15">
            <v>175635717</v>
          </cell>
          <cell r="E15">
            <v>55675563</v>
          </cell>
          <cell r="F15">
            <v>340000</v>
          </cell>
          <cell r="G15">
            <v>18860642</v>
          </cell>
          <cell r="H15">
            <v>1113512</v>
          </cell>
          <cell r="J15">
            <v>130.38999999999999</v>
          </cell>
        </row>
        <row r="16">
          <cell r="C16">
            <v>14821500</v>
          </cell>
          <cell r="E16"/>
          <cell r="F16"/>
          <cell r="G16">
            <v>0</v>
          </cell>
          <cell r="H16">
            <v>0</v>
          </cell>
          <cell r="J16"/>
        </row>
        <row r="17">
          <cell r="C17">
            <v>28635170</v>
          </cell>
          <cell r="E17">
            <v>14889000</v>
          </cell>
          <cell r="F17">
            <v>756000</v>
          </cell>
          <cell r="G17">
            <v>5288010</v>
          </cell>
          <cell r="H17">
            <v>297780</v>
          </cell>
          <cell r="J17">
            <v>36.9</v>
          </cell>
        </row>
        <row r="29">
          <cell r="C29">
            <v>17336381</v>
          </cell>
          <cell r="E29">
            <v>12766113</v>
          </cell>
          <cell r="F29"/>
          <cell r="G29">
            <v>4314946</v>
          </cell>
          <cell r="H29">
            <v>255322</v>
          </cell>
          <cell r="J29">
            <v>25</v>
          </cell>
        </row>
      </sheetData>
      <sheetData sheetId="1">
        <row r="10">
          <cell r="C10">
            <v>875000</v>
          </cell>
          <cell r="E10">
            <v>775000</v>
          </cell>
          <cell r="G10"/>
          <cell r="H10"/>
        </row>
        <row r="11">
          <cell r="C11">
            <v>7050000</v>
          </cell>
          <cell r="E11">
            <v>7000000</v>
          </cell>
          <cell r="G11"/>
          <cell r="H11"/>
        </row>
        <row r="12">
          <cell r="C12">
            <v>29000000</v>
          </cell>
          <cell r="E12">
            <v>10000000</v>
          </cell>
          <cell r="G12">
            <v>2000000</v>
          </cell>
          <cell r="H12">
            <v>5000000</v>
          </cell>
        </row>
        <row r="13">
          <cell r="C13">
            <v>900000</v>
          </cell>
          <cell r="E13">
            <v>0</v>
          </cell>
          <cell r="G13"/>
          <cell r="H13"/>
        </row>
        <row r="14">
          <cell r="C14">
            <v>6024769</v>
          </cell>
          <cell r="E14">
            <v>0</v>
          </cell>
          <cell r="G14"/>
          <cell r="H14"/>
        </row>
        <row r="15">
          <cell r="C15">
            <v>1500000</v>
          </cell>
          <cell r="E15">
            <v>0</v>
          </cell>
          <cell r="G15"/>
          <cell r="H15"/>
        </row>
        <row r="16">
          <cell r="C16">
            <v>5300000</v>
          </cell>
          <cell r="E16">
            <v>2000000</v>
          </cell>
          <cell r="G16"/>
          <cell r="H16"/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6"/>
  <sheetViews>
    <sheetView workbookViewId="0">
      <pane xSplit="1" topLeftCell="B1" activePane="topRight" state="frozen"/>
      <selection activeCell="A4" sqref="A4"/>
      <selection pane="topRight" activeCell="A15" sqref="A15"/>
    </sheetView>
  </sheetViews>
  <sheetFormatPr defaultRowHeight="15" x14ac:dyDescent="0.25"/>
  <cols>
    <col min="1" max="1" width="72" customWidth="1"/>
    <col min="2" max="2" width="13.85546875" bestFit="1" customWidth="1"/>
    <col min="3" max="3" width="12.140625" bestFit="1" customWidth="1"/>
    <col min="4" max="4" width="13.5703125" bestFit="1" customWidth="1"/>
    <col min="5" max="5" width="13.28515625" bestFit="1" customWidth="1"/>
    <col min="6" max="6" width="12.85546875" bestFit="1" customWidth="1"/>
    <col min="7" max="7" width="11.42578125" bestFit="1" customWidth="1"/>
    <col min="8" max="8" width="14.85546875" bestFit="1" customWidth="1"/>
    <col min="9" max="9" width="13.5703125" bestFit="1" customWidth="1"/>
    <col min="10" max="10" width="12.42578125" bestFit="1" customWidth="1"/>
    <col min="11" max="11" width="11.42578125" bestFit="1" customWidth="1"/>
    <col min="12" max="13" width="13.28515625" bestFit="1" customWidth="1"/>
    <col min="14" max="14" width="13.42578125" customWidth="1"/>
    <col min="15" max="16" width="10.85546875" bestFit="1" customWidth="1"/>
    <col min="18" max="18" width="10.85546875" bestFit="1" customWidth="1"/>
    <col min="248" max="248" width="75.7109375" customWidth="1"/>
    <col min="249" max="249" width="18.140625" customWidth="1"/>
    <col min="250" max="250" width="18" customWidth="1"/>
    <col min="251" max="251" width="13.7109375" customWidth="1"/>
    <col min="252" max="252" width="13.85546875" customWidth="1"/>
    <col min="253" max="253" width="12" customWidth="1"/>
    <col min="254" max="255" width="13.5703125" customWidth="1"/>
    <col min="256" max="256" width="14.28515625" customWidth="1"/>
    <col min="257" max="257" width="15.140625" customWidth="1"/>
    <col min="258" max="258" width="17" customWidth="1"/>
    <col min="259" max="259" width="17.42578125" customWidth="1"/>
    <col min="504" max="504" width="75.7109375" customWidth="1"/>
    <col min="505" max="505" width="18.140625" customWidth="1"/>
    <col min="506" max="506" width="18" customWidth="1"/>
    <col min="507" max="507" width="13.7109375" customWidth="1"/>
    <col min="508" max="508" width="13.85546875" customWidth="1"/>
    <col min="509" max="509" width="12" customWidth="1"/>
    <col min="510" max="511" width="13.5703125" customWidth="1"/>
    <col min="512" max="512" width="14.28515625" customWidth="1"/>
    <col min="513" max="513" width="15.140625" customWidth="1"/>
    <col min="514" max="514" width="17" customWidth="1"/>
    <col min="515" max="515" width="17.42578125" customWidth="1"/>
    <col min="760" max="760" width="75.7109375" customWidth="1"/>
    <col min="761" max="761" width="18.140625" customWidth="1"/>
    <col min="762" max="762" width="18" customWidth="1"/>
    <col min="763" max="763" width="13.7109375" customWidth="1"/>
    <col min="764" max="764" width="13.85546875" customWidth="1"/>
    <col min="765" max="765" width="12" customWidth="1"/>
    <col min="766" max="767" width="13.5703125" customWidth="1"/>
    <col min="768" max="768" width="14.28515625" customWidth="1"/>
    <col min="769" max="769" width="15.140625" customWidth="1"/>
    <col min="770" max="770" width="17" customWidth="1"/>
    <col min="771" max="771" width="17.42578125" customWidth="1"/>
    <col min="1016" max="1016" width="75.7109375" customWidth="1"/>
    <col min="1017" max="1017" width="18.140625" customWidth="1"/>
    <col min="1018" max="1018" width="18" customWidth="1"/>
    <col min="1019" max="1019" width="13.7109375" customWidth="1"/>
    <col min="1020" max="1020" width="13.85546875" customWidth="1"/>
    <col min="1021" max="1021" width="12" customWidth="1"/>
    <col min="1022" max="1023" width="13.5703125" customWidth="1"/>
    <col min="1024" max="1024" width="14.28515625" customWidth="1"/>
    <col min="1025" max="1025" width="15.140625" customWidth="1"/>
    <col min="1026" max="1026" width="17" customWidth="1"/>
    <col min="1027" max="1027" width="17.42578125" customWidth="1"/>
    <col min="1272" max="1272" width="75.7109375" customWidth="1"/>
    <col min="1273" max="1273" width="18.140625" customWidth="1"/>
    <col min="1274" max="1274" width="18" customWidth="1"/>
    <col min="1275" max="1275" width="13.7109375" customWidth="1"/>
    <col min="1276" max="1276" width="13.85546875" customWidth="1"/>
    <col min="1277" max="1277" width="12" customWidth="1"/>
    <col min="1278" max="1279" width="13.5703125" customWidth="1"/>
    <col min="1280" max="1280" width="14.28515625" customWidth="1"/>
    <col min="1281" max="1281" width="15.140625" customWidth="1"/>
    <col min="1282" max="1282" width="17" customWidth="1"/>
    <col min="1283" max="1283" width="17.42578125" customWidth="1"/>
    <col min="1528" max="1528" width="75.7109375" customWidth="1"/>
    <col min="1529" max="1529" width="18.140625" customWidth="1"/>
    <col min="1530" max="1530" width="18" customWidth="1"/>
    <col min="1531" max="1531" width="13.7109375" customWidth="1"/>
    <col min="1532" max="1532" width="13.85546875" customWidth="1"/>
    <col min="1533" max="1533" width="12" customWidth="1"/>
    <col min="1534" max="1535" width="13.5703125" customWidth="1"/>
    <col min="1536" max="1536" width="14.28515625" customWidth="1"/>
    <col min="1537" max="1537" width="15.140625" customWidth="1"/>
    <col min="1538" max="1538" width="17" customWidth="1"/>
    <col min="1539" max="1539" width="17.42578125" customWidth="1"/>
    <col min="1784" max="1784" width="75.7109375" customWidth="1"/>
    <col min="1785" max="1785" width="18.140625" customWidth="1"/>
    <col min="1786" max="1786" width="18" customWidth="1"/>
    <col min="1787" max="1787" width="13.7109375" customWidth="1"/>
    <col min="1788" max="1788" width="13.85546875" customWidth="1"/>
    <col min="1789" max="1789" width="12" customWidth="1"/>
    <col min="1790" max="1791" width="13.5703125" customWidth="1"/>
    <col min="1792" max="1792" width="14.28515625" customWidth="1"/>
    <col min="1793" max="1793" width="15.140625" customWidth="1"/>
    <col min="1794" max="1794" width="17" customWidth="1"/>
    <col min="1795" max="1795" width="17.42578125" customWidth="1"/>
    <col min="2040" max="2040" width="75.7109375" customWidth="1"/>
    <col min="2041" max="2041" width="18.140625" customWidth="1"/>
    <col min="2042" max="2042" width="18" customWidth="1"/>
    <col min="2043" max="2043" width="13.7109375" customWidth="1"/>
    <col min="2044" max="2044" width="13.85546875" customWidth="1"/>
    <col min="2045" max="2045" width="12" customWidth="1"/>
    <col min="2046" max="2047" width="13.5703125" customWidth="1"/>
    <col min="2048" max="2048" width="14.28515625" customWidth="1"/>
    <col min="2049" max="2049" width="15.140625" customWidth="1"/>
    <col min="2050" max="2050" width="17" customWidth="1"/>
    <col min="2051" max="2051" width="17.42578125" customWidth="1"/>
    <col min="2296" max="2296" width="75.7109375" customWidth="1"/>
    <col min="2297" max="2297" width="18.140625" customWidth="1"/>
    <col min="2298" max="2298" width="18" customWidth="1"/>
    <col min="2299" max="2299" width="13.7109375" customWidth="1"/>
    <col min="2300" max="2300" width="13.85546875" customWidth="1"/>
    <col min="2301" max="2301" width="12" customWidth="1"/>
    <col min="2302" max="2303" width="13.5703125" customWidth="1"/>
    <col min="2304" max="2304" width="14.28515625" customWidth="1"/>
    <col min="2305" max="2305" width="15.140625" customWidth="1"/>
    <col min="2306" max="2306" width="17" customWidth="1"/>
    <col min="2307" max="2307" width="17.42578125" customWidth="1"/>
    <col min="2552" max="2552" width="75.7109375" customWidth="1"/>
    <col min="2553" max="2553" width="18.140625" customWidth="1"/>
    <col min="2554" max="2554" width="18" customWidth="1"/>
    <col min="2555" max="2555" width="13.7109375" customWidth="1"/>
    <col min="2556" max="2556" width="13.85546875" customWidth="1"/>
    <col min="2557" max="2557" width="12" customWidth="1"/>
    <col min="2558" max="2559" width="13.5703125" customWidth="1"/>
    <col min="2560" max="2560" width="14.28515625" customWidth="1"/>
    <col min="2561" max="2561" width="15.140625" customWidth="1"/>
    <col min="2562" max="2562" width="17" customWidth="1"/>
    <col min="2563" max="2563" width="17.42578125" customWidth="1"/>
    <col min="2808" max="2808" width="75.7109375" customWidth="1"/>
    <col min="2809" max="2809" width="18.140625" customWidth="1"/>
    <col min="2810" max="2810" width="18" customWidth="1"/>
    <col min="2811" max="2811" width="13.7109375" customWidth="1"/>
    <col min="2812" max="2812" width="13.85546875" customWidth="1"/>
    <col min="2813" max="2813" width="12" customWidth="1"/>
    <col min="2814" max="2815" width="13.5703125" customWidth="1"/>
    <col min="2816" max="2816" width="14.28515625" customWidth="1"/>
    <col min="2817" max="2817" width="15.140625" customWidth="1"/>
    <col min="2818" max="2818" width="17" customWidth="1"/>
    <col min="2819" max="2819" width="17.42578125" customWidth="1"/>
    <col min="3064" max="3064" width="75.7109375" customWidth="1"/>
    <col min="3065" max="3065" width="18.140625" customWidth="1"/>
    <col min="3066" max="3066" width="18" customWidth="1"/>
    <col min="3067" max="3067" width="13.7109375" customWidth="1"/>
    <col min="3068" max="3068" width="13.85546875" customWidth="1"/>
    <col min="3069" max="3069" width="12" customWidth="1"/>
    <col min="3070" max="3071" width="13.5703125" customWidth="1"/>
    <col min="3072" max="3072" width="14.28515625" customWidth="1"/>
    <col min="3073" max="3073" width="15.140625" customWidth="1"/>
    <col min="3074" max="3074" width="17" customWidth="1"/>
    <col min="3075" max="3075" width="17.42578125" customWidth="1"/>
    <col min="3320" max="3320" width="75.7109375" customWidth="1"/>
    <col min="3321" max="3321" width="18.140625" customWidth="1"/>
    <col min="3322" max="3322" width="18" customWidth="1"/>
    <col min="3323" max="3323" width="13.7109375" customWidth="1"/>
    <col min="3324" max="3324" width="13.85546875" customWidth="1"/>
    <col min="3325" max="3325" width="12" customWidth="1"/>
    <col min="3326" max="3327" width="13.5703125" customWidth="1"/>
    <col min="3328" max="3328" width="14.28515625" customWidth="1"/>
    <col min="3329" max="3329" width="15.140625" customWidth="1"/>
    <col min="3330" max="3330" width="17" customWidth="1"/>
    <col min="3331" max="3331" width="17.42578125" customWidth="1"/>
    <col min="3576" max="3576" width="75.7109375" customWidth="1"/>
    <col min="3577" max="3577" width="18.140625" customWidth="1"/>
    <col min="3578" max="3578" width="18" customWidth="1"/>
    <col min="3579" max="3579" width="13.7109375" customWidth="1"/>
    <col min="3580" max="3580" width="13.85546875" customWidth="1"/>
    <col min="3581" max="3581" width="12" customWidth="1"/>
    <col min="3582" max="3583" width="13.5703125" customWidth="1"/>
    <col min="3584" max="3584" width="14.28515625" customWidth="1"/>
    <col min="3585" max="3585" width="15.140625" customWidth="1"/>
    <col min="3586" max="3586" width="17" customWidth="1"/>
    <col min="3587" max="3587" width="17.42578125" customWidth="1"/>
    <col min="3832" max="3832" width="75.7109375" customWidth="1"/>
    <col min="3833" max="3833" width="18.140625" customWidth="1"/>
    <col min="3834" max="3834" width="18" customWidth="1"/>
    <col min="3835" max="3835" width="13.7109375" customWidth="1"/>
    <col min="3836" max="3836" width="13.85546875" customWidth="1"/>
    <col min="3837" max="3837" width="12" customWidth="1"/>
    <col min="3838" max="3839" width="13.5703125" customWidth="1"/>
    <col min="3840" max="3840" width="14.28515625" customWidth="1"/>
    <col min="3841" max="3841" width="15.140625" customWidth="1"/>
    <col min="3842" max="3842" width="17" customWidth="1"/>
    <col min="3843" max="3843" width="17.42578125" customWidth="1"/>
    <col min="4088" max="4088" width="75.7109375" customWidth="1"/>
    <col min="4089" max="4089" width="18.140625" customWidth="1"/>
    <col min="4090" max="4090" width="18" customWidth="1"/>
    <col min="4091" max="4091" width="13.7109375" customWidth="1"/>
    <col min="4092" max="4092" width="13.85546875" customWidth="1"/>
    <col min="4093" max="4093" width="12" customWidth="1"/>
    <col min="4094" max="4095" width="13.5703125" customWidth="1"/>
    <col min="4096" max="4096" width="14.28515625" customWidth="1"/>
    <col min="4097" max="4097" width="15.140625" customWidth="1"/>
    <col min="4098" max="4098" width="17" customWidth="1"/>
    <col min="4099" max="4099" width="17.42578125" customWidth="1"/>
    <col min="4344" max="4344" width="75.7109375" customWidth="1"/>
    <col min="4345" max="4345" width="18.140625" customWidth="1"/>
    <col min="4346" max="4346" width="18" customWidth="1"/>
    <col min="4347" max="4347" width="13.7109375" customWidth="1"/>
    <col min="4348" max="4348" width="13.85546875" customWidth="1"/>
    <col min="4349" max="4349" width="12" customWidth="1"/>
    <col min="4350" max="4351" width="13.5703125" customWidth="1"/>
    <col min="4352" max="4352" width="14.28515625" customWidth="1"/>
    <col min="4353" max="4353" width="15.140625" customWidth="1"/>
    <col min="4354" max="4354" width="17" customWidth="1"/>
    <col min="4355" max="4355" width="17.42578125" customWidth="1"/>
    <col min="4600" max="4600" width="75.7109375" customWidth="1"/>
    <col min="4601" max="4601" width="18.140625" customWidth="1"/>
    <col min="4602" max="4602" width="18" customWidth="1"/>
    <col min="4603" max="4603" width="13.7109375" customWidth="1"/>
    <col min="4604" max="4604" width="13.85546875" customWidth="1"/>
    <col min="4605" max="4605" width="12" customWidth="1"/>
    <col min="4606" max="4607" width="13.5703125" customWidth="1"/>
    <col min="4608" max="4608" width="14.28515625" customWidth="1"/>
    <col min="4609" max="4609" width="15.140625" customWidth="1"/>
    <col min="4610" max="4610" width="17" customWidth="1"/>
    <col min="4611" max="4611" width="17.42578125" customWidth="1"/>
    <col min="4856" max="4856" width="75.7109375" customWidth="1"/>
    <col min="4857" max="4857" width="18.140625" customWidth="1"/>
    <col min="4858" max="4858" width="18" customWidth="1"/>
    <col min="4859" max="4859" width="13.7109375" customWidth="1"/>
    <col min="4860" max="4860" width="13.85546875" customWidth="1"/>
    <col min="4861" max="4861" width="12" customWidth="1"/>
    <col min="4862" max="4863" width="13.5703125" customWidth="1"/>
    <col min="4864" max="4864" width="14.28515625" customWidth="1"/>
    <col min="4865" max="4865" width="15.140625" customWidth="1"/>
    <col min="4866" max="4866" width="17" customWidth="1"/>
    <col min="4867" max="4867" width="17.42578125" customWidth="1"/>
    <col min="5112" max="5112" width="75.7109375" customWidth="1"/>
    <col min="5113" max="5113" width="18.140625" customWidth="1"/>
    <col min="5114" max="5114" width="18" customWidth="1"/>
    <col min="5115" max="5115" width="13.7109375" customWidth="1"/>
    <col min="5116" max="5116" width="13.85546875" customWidth="1"/>
    <col min="5117" max="5117" width="12" customWidth="1"/>
    <col min="5118" max="5119" width="13.5703125" customWidth="1"/>
    <col min="5120" max="5120" width="14.28515625" customWidth="1"/>
    <col min="5121" max="5121" width="15.140625" customWidth="1"/>
    <col min="5122" max="5122" width="17" customWidth="1"/>
    <col min="5123" max="5123" width="17.42578125" customWidth="1"/>
    <col min="5368" max="5368" width="75.7109375" customWidth="1"/>
    <col min="5369" max="5369" width="18.140625" customWidth="1"/>
    <col min="5370" max="5370" width="18" customWidth="1"/>
    <col min="5371" max="5371" width="13.7109375" customWidth="1"/>
    <col min="5372" max="5372" width="13.85546875" customWidth="1"/>
    <col min="5373" max="5373" width="12" customWidth="1"/>
    <col min="5374" max="5375" width="13.5703125" customWidth="1"/>
    <col min="5376" max="5376" width="14.28515625" customWidth="1"/>
    <col min="5377" max="5377" width="15.140625" customWidth="1"/>
    <col min="5378" max="5378" width="17" customWidth="1"/>
    <col min="5379" max="5379" width="17.42578125" customWidth="1"/>
    <col min="5624" max="5624" width="75.7109375" customWidth="1"/>
    <col min="5625" max="5625" width="18.140625" customWidth="1"/>
    <col min="5626" max="5626" width="18" customWidth="1"/>
    <col min="5627" max="5627" width="13.7109375" customWidth="1"/>
    <col min="5628" max="5628" width="13.85546875" customWidth="1"/>
    <col min="5629" max="5629" width="12" customWidth="1"/>
    <col min="5630" max="5631" width="13.5703125" customWidth="1"/>
    <col min="5632" max="5632" width="14.28515625" customWidth="1"/>
    <col min="5633" max="5633" width="15.140625" customWidth="1"/>
    <col min="5634" max="5634" width="17" customWidth="1"/>
    <col min="5635" max="5635" width="17.42578125" customWidth="1"/>
    <col min="5880" max="5880" width="75.7109375" customWidth="1"/>
    <col min="5881" max="5881" width="18.140625" customWidth="1"/>
    <col min="5882" max="5882" width="18" customWidth="1"/>
    <col min="5883" max="5883" width="13.7109375" customWidth="1"/>
    <col min="5884" max="5884" width="13.85546875" customWidth="1"/>
    <col min="5885" max="5885" width="12" customWidth="1"/>
    <col min="5886" max="5887" width="13.5703125" customWidth="1"/>
    <col min="5888" max="5888" width="14.28515625" customWidth="1"/>
    <col min="5889" max="5889" width="15.140625" customWidth="1"/>
    <col min="5890" max="5890" width="17" customWidth="1"/>
    <col min="5891" max="5891" width="17.42578125" customWidth="1"/>
    <col min="6136" max="6136" width="75.7109375" customWidth="1"/>
    <col min="6137" max="6137" width="18.140625" customWidth="1"/>
    <col min="6138" max="6138" width="18" customWidth="1"/>
    <col min="6139" max="6139" width="13.7109375" customWidth="1"/>
    <col min="6140" max="6140" width="13.85546875" customWidth="1"/>
    <col min="6141" max="6141" width="12" customWidth="1"/>
    <col min="6142" max="6143" width="13.5703125" customWidth="1"/>
    <col min="6144" max="6144" width="14.28515625" customWidth="1"/>
    <col min="6145" max="6145" width="15.140625" customWidth="1"/>
    <col min="6146" max="6146" width="17" customWidth="1"/>
    <col min="6147" max="6147" width="17.42578125" customWidth="1"/>
    <col min="6392" max="6392" width="75.7109375" customWidth="1"/>
    <col min="6393" max="6393" width="18.140625" customWidth="1"/>
    <col min="6394" max="6394" width="18" customWidth="1"/>
    <col min="6395" max="6395" width="13.7109375" customWidth="1"/>
    <col min="6396" max="6396" width="13.85546875" customWidth="1"/>
    <col min="6397" max="6397" width="12" customWidth="1"/>
    <col min="6398" max="6399" width="13.5703125" customWidth="1"/>
    <col min="6400" max="6400" width="14.28515625" customWidth="1"/>
    <col min="6401" max="6401" width="15.140625" customWidth="1"/>
    <col min="6402" max="6402" width="17" customWidth="1"/>
    <col min="6403" max="6403" width="17.42578125" customWidth="1"/>
    <col min="6648" max="6648" width="75.7109375" customWidth="1"/>
    <col min="6649" max="6649" width="18.140625" customWidth="1"/>
    <col min="6650" max="6650" width="18" customWidth="1"/>
    <col min="6651" max="6651" width="13.7109375" customWidth="1"/>
    <col min="6652" max="6652" width="13.85546875" customWidth="1"/>
    <col min="6653" max="6653" width="12" customWidth="1"/>
    <col min="6654" max="6655" width="13.5703125" customWidth="1"/>
    <col min="6656" max="6656" width="14.28515625" customWidth="1"/>
    <col min="6657" max="6657" width="15.140625" customWidth="1"/>
    <col min="6658" max="6658" width="17" customWidth="1"/>
    <col min="6659" max="6659" width="17.42578125" customWidth="1"/>
    <col min="6904" max="6904" width="75.7109375" customWidth="1"/>
    <col min="6905" max="6905" width="18.140625" customWidth="1"/>
    <col min="6906" max="6906" width="18" customWidth="1"/>
    <col min="6907" max="6907" width="13.7109375" customWidth="1"/>
    <col min="6908" max="6908" width="13.85546875" customWidth="1"/>
    <col min="6909" max="6909" width="12" customWidth="1"/>
    <col min="6910" max="6911" width="13.5703125" customWidth="1"/>
    <col min="6912" max="6912" width="14.28515625" customWidth="1"/>
    <col min="6913" max="6913" width="15.140625" customWidth="1"/>
    <col min="6914" max="6914" width="17" customWidth="1"/>
    <col min="6915" max="6915" width="17.42578125" customWidth="1"/>
    <col min="7160" max="7160" width="75.7109375" customWidth="1"/>
    <col min="7161" max="7161" width="18.140625" customWidth="1"/>
    <col min="7162" max="7162" width="18" customWidth="1"/>
    <col min="7163" max="7163" width="13.7109375" customWidth="1"/>
    <col min="7164" max="7164" width="13.85546875" customWidth="1"/>
    <col min="7165" max="7165" width="12" customWidth="1"/>
    <col min="7166" max="7167" width="13.5703125" customWidth="1"/>
    <col min="7168" max="7168" width="14.28515625" customWidth="1"/>
    <col min="7169" max="7169" width="15.140625" customWidth="1"/>
    <col min="7170" max="7170" width="17" customWidth="1"/>
    <col min="7171" max="7171" width="17.42578125" customWidth="1"/>
    <col min="7416" max="7416" width="75.7109375" customWidth="1"/>
    <col min="7417" max="7417" width="18.140625" customWidth="1"/>
    <col min="7418" max="7418" width="18" customWidth="1"/>
    <col min="7419" max="7419" width="13.7109375" customWidth="1"/>
    <col min="7420" max="7420" width="13.85546875" customWidth="1"/>
    <col min="7421" max="7421" width="12" customWidth="1"/>
    <col min="7422" max="7423" width="13.5703125" customWidth="1"/>
    <col min="7424" max="7424" width="14.28515625" customWidth="1"/>
    <col min="7425" max="7425" width="15.140625" customWidth="1"/>
    <col min="7426" max="7426" width="17" customWidth="1"/>
    <col min="7427" max="7427" width="17.42578125" customWidth="1"/>
    <col min="7672" max="7672" width="75.7109375" customWidth="1"/>
    <col min="7673" max="7673" width="18.140625" customWidth="1"/>
    <col min="7674" max="7674" width="18" customWidth="1"/>
    <col min="7675" max="7675" width="13.7109375" customWidth="1"/>
    <col min="7676" max="7676" width="13.85546875" customWidth="1"/>
    <col min="7677" max="7677" width="12" customWidth="1"/>
    <col min="7678" max="7679" width="13.5703125" customWidth="1"/>
    <col min="7680" max="7680" width="14.28515625" customWidth="1"/>
    <col min="7681" max="7681" width="15.140625" customWidth="1"/>
    <col min="7682" max="7682" width="17" customWidth="1"/>
    <col min="7683" max="7683" width="17.42578125" customWidth="1"/>
    <col min="7928" max="7928" width="75.7109375" customWidth="1"/>
    <col min="7929" max="7929" width="18.140625" customWidth="1"/>
    <col min="7930" max="7930" width="18" customWidth="1"/>
    <col min="7931" max="7931" width="13.7109375" customWidth="1"/>
    <col min="7932" max="7932" width="13.85546875" customWidth="1"/>
    <col min="7933" max="7933" width="12" customWidth="1"/>
    <col min="7934" max="7935" width="13.5703125" customWidth="1"/>
    <col min="7936" max="7936" width="14.28515625" customWidth="1"/>
    <col min="7937" max="7937" width="15.140625" customWidth="1"/>
    <col min="7938" max="7938" width="17" customWidth="1"/>
    <col min="7939" max="7939" width="17.42578125" customWidth="1"/>
    <col min="8184" max="8184" width="75.7109375" customWidth="1"/>
    <col min="8185" max="8185" width="18.140625" customWidth="1"/>
    <col min="8186" max="8186" width="18" customWidth="1"/>
    <col min="8187" max="8187" width="13.7109375" customWidth="1"/>
    <col min="8188" max="8188" width="13.85546875" customWidth="1"/>
    <col min="8189" max="8189" width="12" customWidth="1"/>
    <col min="8190" max="8191" width="13.5703125" customWidth="1"/>
    <col min="8192" max="8192" width="14.28515625" customWidth="1"/>
    <col min="8193" max="8193" width="15.140625" customWidth="1"/>
    <col min="8194" max="8194" width="17" customWidth="1"/>
    <col min="8195" max="8195" width="17.42578125" customWidth="1"/>
    <col min="8440" max="8440" width="75.7109375" customWidth="1"/>
    <col min="8441" max="8441" width="18.140625" customWidth="1"/>
    <col min="8442" max="8442" width="18" customWidth="1"/>
    <col min="8443" max="8443" width="13.7109375" customWidth="1"/>
    <col min="8444" max="8444" width="13.85546875" customWidth="1"/>
    <col min="8445" max="8445" width="12" customWidth="1"/>
    <col min="8446" max="8447" width="13.5703125" customWidth="1"/>
    <col min="8448" max="8448" width="14.28515625" customWidth="1"/>
    <col min="8449" max="8449" width="15.140625" customWidth="1"/>
    <col min="8450" max="8450" width="17" customWidth="1"/>
    <col min="8451" max="8451" width="17.42578125" customWidth="1"/>
    <col min="8696" max="8696" width="75.7109375" customWidth="1"/>
    <col min="8697" max="8697" width="18.140625" customWidth="1"/>
    <col min="8698" max="8698" width="18" customWidth="1"/>
    <col min="8699" max="8699" width="13.7109375" customWidth="1"/>
    <col min="8700" max="8700" width="13.85546875" customWidth="1"/>
    <col min="8701" max="8701" width="12" customWidth="1"/>
    <col min="8702" max="8703" width="13.5703125" customWidth="1"/>
    <col min="8704" max="8704" width="14.28515625" customWidth="1"/>
    <col min="8705" max="8705" width="15.140625" customWidth="1"/>
    <col min="8706" max="8706" width="17" customWidth="1"/>
    <col min="8707" max="8707" width="17.42578125" customWidth="1"/>
    <col min="8952" max="8952" width="75.7109375" customWidth="1"/>
    <col min="8953" max="8953" width="18.140625" customWidth="1"/>
    <col min="8954" max="8954" width="18" customWidth="1"/>
    <col min="8955" max="8955" width="13.7109375" customWidth="1"/>
    <col min="8956" max="8956" width="13.85546875" customWidth="1"/>
    <col min="8957" max="8957" width="12" customWidth="1"/>
    <col min="8958" max="8959" width="13.5703125" customWidth="1"/>
    <col min="8960" max="8960" width="14.28515625" customWidth="1"/>
    <col min="8961" max="8961" width="15.140625" customWidth="1"/>
    <col min="8962" max="8962" width="17" customWidth="1"/>
    <col min="8963" max="8963" width="17.42578125" customWidth="1"/>
    <col min="9208" max="9208" width="75.7109375" customWidth="1"/>
    <col min="9209" max="9209" width="18.140625" customWidth="1"/>
    <col min="9210" max="9210" width="18" customWidth="1"/>
    <col min="9211" max="9211" width="13.7109375" customWidth="1"/>
    <col min="9212" max="9212" width="13.85546875" customWidth="1"/>
    <col min="9213" max="9213" width="12" customWidth="1"/>
    <col min="9214" max="9215" width="13.5703125" customWidth="1"/>
    <col min="9216" max="9216" width="14.28515625" customWidth="1"/>
    <col min="9217" max="9217" width="15.140625" customWidth="1"/>
    <col min="9218" max="9218" width="17" customWidth="1"/>
    <col min="9219" max="9219" width="17.42578125" customWidth="1"/>
    <col min="9464" max="9464" width="75.7109375" customWidth="1"/>
    <col min="9465" max="9465" width="18.140625" customWidth="1"/>
    <col min="9466" max="9466" width="18" customWidth="1"/>
    <col min="9467" max="9467" width="13.7109375" customWidth="1"/>
    <col min="9468" max="9468" width="13.85546875" customWidth="1"/>
    <col min="9469" max="9469" width="12" customWidth="1"/>
    <col min="9470" max="9471" width="13.5703125" customWidth="1"/>
    <col min="9472" max="9472" width="14.28515625" customWidth="1"/>
    <col min="9473" max="9473" width="15.140625" customWidth="1"/>
    <col min="9474" max="9474" width="17" customWidth="1"/>
    <col min="9475" max="9475" width="17.42578125" customWidth="1"/>
    <col min="9720" max="9720" width="75.7109375" customWidth="1"/>
    <col min="9721" max="9721" width="18.140625" customWidth="1"/>
    <col min="9722" max="9722" width="18" customWidth="1"/>
    <col min="9723" max="9723" width="13.7109375" customWidth="1"/>
    <col min="9724" max="9724" width="13.85546875" customWidth="1"/>
    <col min="9725" max="9725" width="12" customWidth="1"/>
    <col min="9726" max="9727" width="13.5703125" customWidth="1"/>
    <col min="9728" max="9728" width="14.28515625" customWidth="1"/>
    <col min="9729" max="9729" width="15.140625" customWidth="1"/>
    <col min="9730" max="9730" width="17" customWidth="1"/>
    <col min="9731" max="9731" width="17.42578125" customWidth="1"/>
    <col min="9976" max="9976" width="75.7109375" customWidth="1"/>
    <col min="9977" max="9977" width="18.140625" customWidth="1"/>
    <col min="9978" max="9978" width="18" customWidth="1"/>
    <col min="9979" max="9979" width="13.7109375" customWidth="1"/>
    <col min="9980" max="9980" width="13.85546875" customWidth="1"/>
    <col min="9981" max="9981" width="12" customWidth="1"/>
    <col min="9982" max="9983" width="13.5703125" customWidth="1"/>
    <col min="9984" max="9984" width="14.28515625" customWidth="1"/>
    <col min="9985" max="9985" width="15.140625" customWidth="1"/>
    <col min="9986" max="9986" width="17" customWidth="1"/>
    <col min="9987" max="9987" width="17.42578125" customWidth="1"/>
    <col min="10232" max="10232" width="75.7109375" customWidth="1"/>
    <col min="10233" max="10233" width="18.140625" customWidth="1"/>
    <col min="10234" max="10234" width="18" customWidth="1"/>
    <col min="10235" max="10235" width="13.7109375" customWidth="1"/>
    <col min="10236" max="10236" width="13.85546875" customWidth="1"/>
    <col min="10237" max="10237" width="12" customWidth="1"/>
    <col min="10238" max="10239" width="13.5703125" customWidth="1"/>
    <col min="10240" max="10240" width="14.28515625" customWidth="1"/>
    <col min="10241" max="10241" width="15.140625" customWidth="1"/>
    <col min="10242" max="10242" width="17" customWidth="1"/>
    <col min="10243" max="10243" width="17.42578125" customWidth="1"/>
    <col min="10488" max="10488" width="75.7109375" customWidth="1"/>
    <col min="10489" max="10489" width="18.140625" customWidth="1"/>
    <col min="10490" max="10490" width="18" customWidth="1"/>
    <col min="10491" max="10491" width="13.7109375" customWidth="1"/>
    <col min="10492" max="10492" width="13.85546875" customWidth="1"/>
    <col min="10493" max="10493" width="12" customWidth="1"/>
    <col min="10494" max="10495" width="13.5703125" customWidth="1"/>
    <col min="10496" max="10496" width="14.28515625" customWidth="1"/>
    <col min="10497" max="10497" width="15.140625" customWidth="1"/>
    <col min="10498" max="10498" width="17" customWidth="1"/>
    <col min="10499" max="10499" width="17.42578125" customWidth="1"/>
    <col min="10744" max="10744" width="75.7109375" customWidth="1"/>
    <col min="10745" max="10745" width="18.140625" customWidth="1"/>
    <col min="10746" max="10746" width="18" customWidth="1"/>
    <col min="10747" max="10747" width="13.7109375" customWidth="1"/>
    <col min="10748" max="10748" width="13.85546875" customWidth="1"/>
    <col min="10749" max="10749" width="12" customWidth="1"/>
    <col min="10750" max="10751" width="13.5703125" customWidth="1"/>
    <col min="10752" max="10752" width="14.28515625" customWidth="1"/>
    <col min="10753" max="10753" width="15.140625" customWidth="1"/>
    <col min="10754" max="10754" width="17" customWidth="1"/>
    <col min="10755" max="10755" width="17.42578125" customWidth="1"/>
    <col min="11000" max="11000" width="75.7109375" customWidth="1"/>
    <col min="11001" max="11001" width="18.140625" customWidth="1"/>
    <col min="11002" max="11002" width="18" customWidth="1"/>
    <col min="11003" max="11003" width="13.7109375" customWidth="1"/>
    <col min="11004" max="11004" width="13.85546875" customWidth="1"/>
    <col min="11005" max="11005" width="12" customWidth="1"/>
    <col min="11006" max="11007" width="13.5703125" customWidth="1"/>
    <col min="11008" max="11008" width="14.28515625" customWidth="1"/>
    <col min="11009" max="11009" width="15.140625" customWidth="1"/>
    <col min="11010" max="11010" width="17" customWidth="1"/>
    <col min="11011" max="11011" width="17.42578125" customWidth="1"/>
    <col min="11256" max="11256" width="75.7109375" customWidth="1"/>
    <col min="11257" max="11257" width="18.140625" customWidth="1"/>
    <col min="11258" max="11258" width="18" customWidth="1"/>
    <col min="11259" max="11259" width="13.7109375" customWidth="1"/>
    <col min="11260" max="11260" width="13.85546875" customWidth="1"/>
    <col min="11261" max="11261" width="12" customWidth="1"/>
    <col min="11262" max="11263" width="13.5703125" customWidth="1"/>
    <col min="11264" max="11264" width="14.28515625" customWidth="1"/>
    <col min="11265" max="11265" width="15.140625" customWidth="1"/>
    <col min="11266" max="11266" width="17" customWidth="1"/>
    <col min="11267" max="11267" width="17.42578125" customWidth="1"/>
    <col min="11512" max="11512" width="75.7109375" customWidth="1"/>
    <col min="11513" max="11513" width="18.140625" customWidth="1"/>
    <col min="11514" max="11514" width="18" customWidth="1"/>
    <col min="11515" max="11515" width="13.7109375" customWidth="1"/>
    <col min="11516" max="11516" width="13.85546875" customWidth="1"/>
    <col min="11517" max="11517" width="12" customWidth="1"/>
    <col min="11518" max="11519" width="13.5703125" customWidth="1"/>
    <col min="11520" max="11520" width="14.28515625" customWidth="1"/>
    <col min="11521" max="11521" width="15.140625" customWidth="1"/>
    <col min="11522" max="11522" width="17" customWidth="1"/>
    <col min="11523" max="11523" width="17.42578125" customWidth="1"/>
    <col min="11768" max="11768" width="75.7109375" customWidth="1"/>
    <col min="11769" max="11769" width="18.140625" customWidth="1"/>
    <col min="11770" max="11770" width="18" customWidth="1"/>
    <col min="11771" max="11771" width="13.7109375" customWidth="1"/>
    <col min="11772" max="11772" width="13.85546875" customWidth="1"/>
    <col min="11773" max="11773" width="12" customWidth="1"/>
    <col min="11774" max="11775" width="13.5703125" customWidth="1"/>
    <col min="11776" max="11776" width="14.28515625" customWidth="1"/>
    <col min="11777" max="11777" width="15.140625" customWidth="1"/>
    <col min="11778" max="11778" width="17" customWidth="1"/>
    <col min="11779" max="11779" width="17.42578125" customWidth="1"/>
    <col min="12024" max="12024" width="75.7109375" customWidth="1"/>
    <col min="12025" max="12025" width="18.140625" customWidth="1"/>
    <col min="12026" max="12026" width="18" customWidth="1"/>
    <col min="12027" max="12027" width="13.7109375" customWidth="1"/>
    <col min="12028" max="12028" width="13.85546875" customWidth="1"/>
    <col min="12029" max="12029" width="12" customWidth="1"/>
    <col min="12030" max="12031" width="13.5703125" customWidth="1"/>
    <col min="12032" max="12032" width="14.28515625" customWidth="1"/>
    <col min="12033" max="12033" width="15.140625" customWidth="1"/>
    <col min="12034" max="12034" width="17" customWidth="1"/>
    <col min="12035" max="12035" width="17.42578125" customWidth="1"/>
    <col min="12280" max="12280" width="75.7109375" customWidth="1"/>
    <col min="12281" max="12281" width="18.140625" customWidth="1"/>
    <col min="12282" max="12282" width="18" customWidth="1"/>
    <col min="12283" max="12283" width="13.7109375" customWidth="1"/>
    <col min="12284" max="12284" width="13.85546875" customWidth="1"/>
    <col min="12285" max="12285" width="12" customWidth="1"/>
    <col min="12286" max="12287" width="13.5703125" customWidth="1"/>
    <col min="12288" max="12288" width="14.28515625" customWidth="1"/>
    <col min="12289" max="12289" width="15.140625" customWidth="1"/>
    <col min="12290" max="12290" width="17" customWidth="1"/>
    <col min="12291" max="12291" width="17.42578125" customWidth="1"/>
    <col min="12536" max="12536" width="75.7109375" customWidth="1"/>
    <col min="12537" max="12537" width="18.140625" customWidth="1"/>
    <col min="12538" max="12538" width="18" customWidth="1"/>
    <col min="12539" max="12539" width="13.7109375" customWidth="1"/>
    <col min="12540" max="12540" width="13.85546875" customWidth="1"/>
    <col min="12541" max="12541" width="12" customWidth="1"/>
    <col min="12542" max="12543" width="13.5703125" customWidth="1"/>
    <col min="12544" max="12544" width="14.28515625" customWidth="1"/>
    <col min="12545" max="12545" width="15.140625" customWidth="1"/>
    <col min="12546" max="12546" width="17" customWidth="1"/>
    <col min="12547" max="12547" width="17.42578125" customWidth="1"/>
    <col min="12792" max="12792" width="75.7109375" customWidth="1"/>
    <col min="12793" max="12793" width="18.140625" customWidth="1"/>
    <col min="12794" max="12794" width="18" customWidth="1"/>
    <col min="12795" max="12795" width="13.7109375" customWidth="1"/>
    <col min="12796" max="12796" width="13.85546875" customWidth="1"/>
    <col min="12797" max="12797" width="12" customWidth="1"/>
    <col min="12798" max="12799" width="13.5703125" customWidth="1"/>
    <col min="12800" max="12800" width="14.28515625" customWidth="1"/>
    <col min="12801" max="12801" width="15.140625" customWidth="1"/>
    <col min="12802" max="12802" width="17" customWidth="1"/>
    <col min="12803" max="12803" width="17.42578125" customWidth="1"/>
    <col min="13048" max="13048" width="75.7109375" customWidth="1"/>
    <col min="13049" max="13049" width="18.140625" customWidth="1"/>
    <col min="13050" max="13050" width="18" customWidth="1"/>
    <col min="13051" max="13051" width="13.7109375" customWidth="1"/>
    <col min="13052" max="13052" width="13.85546875" customWidth="1"/>
    <col min="13053" max="13053" width="12" customWidth="1"/>
    <col min="13054" max="13055" width="13.5703125" customWidth="1"/>
    <col min="13056" max="13056" width="14.28515625" customWidth="1"/>
    <col min="13057" max="13057" width="15.140625" customWidth="1"/>
    <col min="13058" max="13058" width="17" customWidth="1"/>
    <col min="13059" max="13059" width="17.42578125" customWidth="1"/>
    <col min="13304" max="13304" width="75.7109375" customWidth="1"/>
    <col min="13305" max="13305" width="18.140625" customWidth="1"/>
    <col min="13306" max="13306" width="18" customWidth="1"/>
    <col min="13307" max="13307" width="13.7109375" customWidth="1"/>
    <col min="13308" max="13308" width="13.85546875" customWidth="1"/>
    <col min="13309" max="13309" width="12" customWidth="1"/>
    <col min="13310" max="13311" width="13.5703125" customWidth="1"/>
    <col min="13312" max="13312" width="14.28515625" customWidth="1"/>
    <col min="13313" max="13313" width="15.140625" customWidth="1"/>
    <col min="13314" max="13314" width="17" customWidth="1"/>
    <col min="13315" max="13315" width="17.42578125" customWidth="1"/>
    <col min="13560" max="13560" width="75.7109375" customWidth="1"/>
    <col min="13561" max="13561" width="18.140625" customWidth="1"/>
    <col min="13562" max="13562" width="18" customWidth="1"/>
    <col min="13563" max="13563" width="13.7109375" customWidth="1"/>
    <col min="13564" max="13564" width="13.85546875" customWidth="1"/>
    <col min="13565" max="13565" width="12" customWidth="1"/>
    <col min="13566" max="13567" width="13.5703125" customWidth="1"/>
    <col min="13568" max="13568" width="14.28515625" customWidth="1"/>
    <col min="13569" max="13569" width="15.140625" customWidth="1"/>
    <col min="13570" max="13570" width="17" customWidth="1"/>
    <col min="13571" max="13571" width="17.42578125" customWidth="1"/>
    <col min="13816" max="13816" width="75.7109375" customWidth="1"/>
    <col min="13817" max="13817" width="18.140625" customWidth="1"/>
    <col min="13818" max="13818" width="18" customWidth="1"/>
    <col min="13819" max="13819" width="13.7109375" customWidth="1"/>
    <col min="13820" max="13820" width="13.85546875" customWidth="1"/>
    <col min="13821" max="13821" width="12" customWidth="1"/>
    <col min="13822" max="13823" width="13.5703125" customWidth="1"/>
    <col min="13824" max="13824" width="14.28515625" customWidth="1"/>
    <col min="13825" max="13825" width="15.140625" customWidth="1"/>
    <col min="13826" max="13826" width="17" customWidth="1"/>
    <col min="13827" max="13827" width="17.42578125" customWidth="1"/>
    <col min="14072" max="14072" width="75.7109375" customWidth="1"/>
    <col min="14073" max="14073" width="18.140625" customWidth="1"/>
    <col min="14074" max="14074" width="18" customWidth="1"/>
    <col min="14075" max="14075" width="13.7109375" customWidth="1"/>
    <col min="14076" max="14076" width="13.85546875" customWidth="1"/>
    <col min="14077" max="14077" width="12" customWidth="1"/>
    <col min="14078" max="14079" width="13.5703125" customWidth="1"/>
    <col min="14080" max="14080" width="14.28515625" customWidth="1"/>
    <col min="14081" max="14081" width="15.140625" customWidth="1"/>
    <col min="14082" max="14082" width="17" customWidth="1"/>
    <col min="14083" max="14083" width="17.42578125" customWidth="1"/>
    <col min="14328" max="14328" width="75.7109375" customWidth="1"/>
    <col min="14329" max="14329" width="18.140625" customWidth="1"/>
    <col min="14330" max="14330" width="18" customWidth="1"/>
    <col min="14331" max="14331" width="13.7109375" customWidth="1"/>
    <col min="14332" max="14332" width="13.85546875" customWidth="1"/>
    <col min="14333" max="14333" width="12" customWidth="1"/>
    <col min="14334" max="14335" width="13.5703125" customWidth="1"/>
    <col min="14336" max="14336" width="14.28515625" customWidth="1"/>
    <col min="14337" max="14337" width="15.140625" customWidth="1"/>
    <col min="14338" max="14338" width="17" customWidth="1"/>
    <col min="14339" max="14339" width="17.42578125" customWidth="1"/>
    <col min="14584" max="14584" width="75.7109375" customWidth="1"/>
    <col min="14585" max="14585" width="18.140625" customWidth="1"/>
    <col min="14586" max="14586" width="18" customWidth="1"/>
    <col min="14587" max="14587" width="13.7109375" customWidth="1"/>
    <col min="14588" max="14588" width="13.85546875" customWidth="1"/>
    <col min="14589" max="14589" width="12" customWidth="1"/>
    <col min="14590" max="14591" width="13.5703125" customWidth="1"/>
    <col min="14592" max="14592" width="14.28515625" customWidth="1"/>
    <col min="14593" max="14593" width="15.140625" customWidth="1"/>
    <col min="14594" max="14594" width="17" customWidth="1"/>
    <col min="14595" max="14595" width="17.42578125" customWidth="1"/>
    <col min="14840" max="14840" width="75.7109375" customWidth="1"/>
    <col min="14841" max="14841" width="18.140625" customWidth="1"/>
    <col min="14842" max="14842" width="18" customWidth="1"/>
    <col min="14843" max="14843" width="13.7109375" customWidth="1"/>
    <col min="14844" max="14844" width="13.85546875" customWidth="1"/>
    <col min="14845" max="14845" width="12" customWidth="1"/>
    <col min="14846" max="14847" width="13.5703125" customWidth="1"/>
    <col min="14848" max="14848" width="14.28515625" customWidth="1"/>
    <col min="14849" max="14849" width="15.140625" customWidth="1"/>
    <col min="14850" max="14850" width="17" customWidth="1"/>
    <col min="14851" max="14851" width="17.42578125" customWidth="1"/>
    <col min="15096" max="15096" width="75.7109375" customWidth="1"/>
    <col min="15097" max="15097" width="18.140625" customWidth="1"/>
    <col min="15098" max="15098" width="18" customWidth="1"/>
    <col min="15099" max="15099" width="13.7109375" customWidth="1"/>
    <col min="15100" max="15100" width="13.85546875" customWidth="1"/>
    <col min="15101" max="15101" width="12" customWidth="1"/>
    <col min="15102" max="15103" width="13.5703125" customWidth="1"/>
    <col min="15104" max="15104" width="14.28515625" customWidth="1"/>
    <col min="15105" max="15105" width="15.140625" customWidth="1"/>
    <col min="15106" max="15106" width="17" customWidth="1"/>
    <col min="15107" max="15107" width="17.42578125" customWidth="1"/>
    <col min="15352" max="15352" width="75.7109375" customWidth="1"/>
    <col min="15353" max="15353" width="18.140625" customWidth="1"/>
    <col min="15354" max="15354" width="18" customWidth="1"/>
    <col min="15355" max="15355" width="13.7109375" customWidth="1"/>
    <col min="15356" max="15356" width="13.85546875" customWidth="1"/>
    <col min="15357" max="15357" width="12" customWidth="1"/>
    <col min="15358" max="15359" width="13.5703125" customWidth="1"/>
    <col min="15360" max="15360" width="14.28515625" customWidth="1"/>
    <col min="15361" max="15361" width="15.140625" customWidth="1"/>
    <col min="15362" max="15362" width="17" customWidth="1"/>
    <col min="15363" max="15363" width="17.42578125" customWidth="1"/>
    <col min="15608" max="15608" width="75.7109375" customWidth="1"/>
    <col min="15609" max="15609" width="18.140625" customWidth="1"/>
    <col min="15610" max="15610" width="18" customWidth="1"/>
    <col min="15611" max="15611" width="13.7109375" customWidth="1"/>
    <col min="15612" max="15612" width="13.85546875" customWidth="1"/>
    <col min="15613" max="15613" width="12" customWidth="1"/>
    <col min="15614" max="15615" width="13.5703125" customWidth="1"/>
    <col min="15616" max="15616" width="14.28515625" customWidth="1"/>
    <col min="15617" max="15617" width="15.140625" customWidth="1"/>
    <col min="15618" max="15618" width="17" customWidth="1"/>
    <col min="15619" max="15619" width="17.42578125" customWidth="1"/>
    <col min="15864" max="15864" width="75.7109375" customWidth="1"/>
    <col min="15865" max="15865" width="18.140625" customWidth="1"/>
    <col min="15866" max="15866" width="18" customWidth="1"/>
    <col min="15867" max="15867" width="13.7109375" customWidth="1"/>
    <col min="15868" max="15868" width="13.85546875" customWidth="1"/>
    <col min="15869" max="15869" width="12" customWidth="1"/>
    <col min="15870" max="15871" width="13.5703125" customWidth="1"/>
    <col min="15872" max="15872" width="14.28515625" customWidth="1"/>
    <col min="15873" max="15873" width="15.140625" customWidth="1"/>
    <col min="15874" max="15874" width="17" customWidth="1"/>
    <col min="15875" max="15875" width="17.42578125" customWidth="1"/>
    <col min="16120" max="16120" width="75.7109375" customWidth="1"/>
    <col min="16121" max="16121" width="18.140625" customWidth="1"/>
    <col min="16122" max="16122" width="18" customWidth="1"/>
    <col min="16123" max="16123" width="13.7109375" customWidth="1"/>
    <col min="16124" max="16124" width="13.85546875" customWidth="1"/>
    <col min="16125" max="16125" width="12" customWidth="1"/>
    <col min="16126" max="16127" width="13.5703125" customWidth="1"/>
    <col min="16128" max="16128" width="14.28515625" customWidth="1"/>
    <col min="16129" max="16129" width="15.140625" customWidth="1"/>
    <col min="16130" max="16130" width="17" customWidth="1"/>
    <col min="16131" max="16131" width="17.42578125" customWidth="1"/>
  </cols>
  <sheetData>
    <row r="1" spans="1:15" ht="18" x14ac:dyDescent="0.25">
      <c r="A1" s="1" t="s">
        <v>218</v>
      </c>
    </row>
    <row r="2" spans="1:15" x14ac:dyDescent="0.25">
      <c r="A2" s="2" t="s">
        <v>0</v>
      </c>
    </row>
    <row r="3" spans="1:15" ht="15.75" thickBot="1" x14ac:dyDescent="0.3"/>
    <row r="4" spans="1:15" ht="102.75" customHeight="1" x14ac:dyDescent="0.25">
      <c r="A4" s="508" t="s">
        <v>1</v>
      </c>
      <c r="B4" s="74"/>
      <c r="C4" s="75" t="s">
        <v>147</v>
      </c>
      <c r="D4" s="74"/>
      <c r="E4" s="75" t="s">
        <v>148</v>
      </c>
      <c r="F4" s="75" t="s">
        <v>149</v>
      </c>
      <c r="G4" s="75" t="s">
        <v>150</v>
      </c>
      <c r="H4" s="75" t="s">
        <v>151</v>
      </c>
      <c r="I4" s="75" t="s">
        <v>152</v>
      </c>
      <c r="J4" s="75" t="s">
        <v>153</v>
      </c>
      <c r="K4" s="74"/>
      <c r="L4" s="74"/>
      <c r="M4" s="74"/>
    </row>
    <row r="5" spans="1:15" ht="15" customHeight="1" x14ac:dyDescent="0.25">
      <c r="A5" s="512"/>
      <c r="B5" s="18" t="s">
        <v>2</v>
      </c>
      <c r="C5" s="3"/>
      <c r="D5" s="509" t="s">
        <v>225</v>
      </c>
      <c r="E5" s="3"/>
      <c r="F5" s="3"/>
      <c r="G5" s="76"/>
      <c r="H5" s="76"/>
      <c r="I5" s="3"/>
      <c r="J5" s="3"/>
      <c r="K5" s="509" t="s">
        <v>226</v>
      </c>
      <c r="L5" s="509" t="s">
        <v>227</v>
      </c>
      <c r="M5" s="509" t="s">
        <v>228</v>
      </c>
    </row>
    <row r="6" spans="1:15" x14ac:dyDescent="0.25">
      <c r="A6" s="513"/>
      <c r="B6" s="19" t="s">
        <v>230</v>
      </c>
      <c r="C6" s="4" t="s">
        <v>33</v>
      </c>
      <c r="D6" s="510"/>
      <c r="E6" s="4" t="s">
        <v>34</v>
      </c>
      <c r="F6" s="4" t="s">
        <v>35</v>
      </c>
      <c r="G6" s="4" t="s">
        <v>36</v>
      </c>
      <c r="H6" s="4" t="s">
        <v>37</v>
      </c>
      <c r="I6" s="4" t="s">
        <v>38</v>
      </c>
      <c r="J6" s="4" t="s">
        <v>39</v>
      </c>
      <c r="K6" s="510"/>
      <c r="L6" s="510"/>
      <c r="M6" s="510"/>
    </row>
    <row r="7" spans="1:15" ht="30.75" thickBot="1" x14ac:dyDescent="0.3">
      <c r="A7" s="514"/>
      <c r="B7" s="73" t="s">
        <v>154</v>
      </c>
      <c r="C7" s="4"/>
      <c r="D7" s="511"/>
      <c r="E7" s="4"/>
      <c r="F7" s="4"/>
      <c r="G7" s="77"/>
      <c r="H7" s="4"/>
      <c r="I7" s="4"/>
      <c r="J7" s="4"/>
      <c r="K7" s="511"/>
      <c r="L7" s="511"/>
      <c r="M7" s="511"/>
    </row>
    <row r="8" spans="1:15" x14ac:dyDescent="0.25">
      <c r="A8" s="26" t="s">
        <v>6</v>
      </c>
      <c r="B8" s="266"/>
      <c r="C8" s="267"/>
      <c r="D8" s="266"/>
      <c r="E8" s="267"/>
      <c r="F8" s="267"/>
      <c r="G8" s="267"/>
      <c r="H8" s="267"/>
      <c r="I8" s="268"/>
      <c r="J8" s="268"/>
      <c r="K8" s="266"/>
      <c r="L8" s="266"/>
      <c r="M8" s="266"/>
    </row>
    <row r="9" spans="1:15" x14ac:dyDescent="0.25">
      <c r="A9" s="27" t="s">
        <v>7</v>
      </c>
      <c r="B9" s="261">
        <v>962950049</v>
      </c>
      <c r="C9" s="79">
        <v>-20000000</v>
      </c>
      <c r="D9" s="78">
        <v>942950049</v>
      </c>
      <c r="E9" s="80">
        <v>4601847</v>
      </c>
      <c r="F9" s="79">
        <v>25000000</v>
      </c>
      <c r="G9" s="80">
        <v>25000000</v>
      </c>
      <c r="H9" s="80"/>
      <c r="I9" s="80"/>
      <c r="J9" s="269">
        <v>-3970300</v>
      </c>
      <c r="K9" s="78">
        <v>50631547</v>
      </c>
      <c r="L9" s="78">
        <v>30631547</v>
      </c>
      <c r="M9" s="78">
        <v>993581596</v>
      </c>
    </row>
    <row r="10" spans="1:15" x14ac:dyDescent="0.25">
      <c r="A10" s="27" t="s">
        <v>8</v>
      </c>
      <c r="B10" s="261"/>
      <c r="C10" s="79"/>
      <c r="D10" s="78"/>
      <c r="E10" s="80"/>
      <c r="F10" s="79"/>
      <c r="G10" s="80"/>
      <c r="H10" s="80"/>
      <c r="I10" s="80"/>
      <c r="J10" s="269"/>
      <c r="K10" s="78"/>
      <c r="L10" s="81"/>
      <c r="M10" s="81"/>
      <c r="O10" s="8"/>
    </row>
    <row r="11" spans="1:15" x14ac:dyDescent="0.25">
      <c r="A11" s="462" t="s">
        <v>9</v>
      </c>
      <c r="B11" s="85">
        <v>962950049</v>
      </c>
      <c r="C11" s="83">
        <v>-20000000</v>
      </c>
      <c r="D11" s="82">
        <v>942950049</v>
      </c>
      <c r="E11" s="84">
        <v>4601847</v>
      </c>
      <c r="F11" s="83">
        <v>25000000</v>
      </c>
      <c r="G11" s="84">
        <v>25000000</v>
      </c>
      <c r="H11" s="84"/>
      <c r="I11" s="84"/>
      <c r="J11" s="270">
        <v>-3970300</v>
      </c>
      <c r="K11" s="82">
        <v>50631547</v>
      </c>
      <c r="L11" s="81">
        <v>30631547</v>
      </c>
      <c r="M11" s="82">
        <v>993581596</v>
      </c>
      <c r="O11" s="8"/>
    </row>
    <row r="12" spans="1:15" x14ac:dyDescent="0.25">
      <c r="A12" s="28" t="s">
        <v>10</v>
      </c>
      <c r="B12" s="81">
        <v>20000000</v>
      </c>
      <c r="C12" s="83">
        <v>-20000000</v>
      </c>
      <c r="D12" s="82">
        <v>0</v>
      </c>
      <c r="E12" s="84">
        <v>0</v>
      </c>
      <c r="F12" s="83">
        <v>25000000</v>
      </c>
      <c r="G12" s="84">
        <v>25000000</v>
      </c>
      <c r="H12" s="84"/>
      <c r="I12" s="84"/>
      <c r="J12" s="270"/>
      <c r="K12" s="82">
        <v>50000000</v>
      </c>
      <c r="L12" s="81">
        <v>30000000</v>
      </c>
      <c r="M12" s="82">
        <v>50000000</v>
      </c>
      <c r="O12" s="8"/>
    </row>
    <row r="13" spans="1:15" x14ac:dyDescent="0.25">
      <c r="A13" s="28" t="s">
        <v>11</v>
      </c>
      <c r="B13" s="81">
        <v>729389854</v>
      </c>
      <c r="C13" s="83"/>
      <c r="D13" s="82">
        <v>729389854</v>
      </c>
      <c r="E13" s="84">
        <v>86045823</v>
      </c>
      <c r="F13" s="83"/>
      <c r="G13" s="84"/>
      <c r="H13" s="84">
        <v>-9400000</v>
      </c>
      <c r="I13" s="84"/>
      <c r="J13" s="270">
        <v>-3970300</v>
      </c>
      <c r="K13" s="82">
        <v>72675523</v>
      </c>
      <c r="L13" s="81">
        <v>72675523</v>
      </c>
      <c r="M13" s="82">
        <v>802065377</v>
      </c>
    </row>
    <row r="14" spans="1:15" x14ac:dyDescent="0.25">
      <c r="A14" s="28" t="s">
        <v>12</v>
      </c>
      <c r="B14" s="81">
        <v>101871180</v>
      </c>
      <c r="C14" s="83"/>
      <c r="D14" s="85">
        <v>101871180</v>
      </c>
      <c r="E14" s="84">
        <v>-91464266</v>
      </c>
      <c r="F14" s="83"/>
      <c r="G14" s="84"/>
      <c r="H14" s="84">
        <v>9400000</v>
      </c>
      <c r="I14" s="84"/>
      <c r="J14" s="270"/>
      <c r="K14" s="82">
        <v>-82064266</v>
      </c>
      <c r="L14" s="81">
        <v>-82064266</v>
      </c>
      <c r="M14" s="82">
        <v>19806914</v>
      </c>
    </row>
    <row r="15" spans="1:15" x14ac:dyDescent="0.25">
      <c r="A15" s="28" t="s">
        <v>13</v>
      </c>
      <c r="B15" s="81">
        <v>111689015</v>
      </c>
      <c r="C15" s="83"/>
      <c r="D15" s="82">
        <v>111689015</v>
      </c>
      <c r="E15" s="84">
        <v>10020290</v>
      </c>
      <c r="F15" s="83"/>
      <c r="G15" s="84"/>
      <c r="H15" s="84"/>
      <c r="I15" s="84"/>
      <c r="J15" s="270"/>
      <c r="K15" s="82">
        <v>10020290</v>
      </c>
      <c r="L15" s="81">
        <v>10020290</v>
      </c>
      <c r="M15" s="82">
        <v>121709305</v>
      </c>
    </row>
    <row r="16" spans="1:15" x14ac:dyDescent="0.25">
      <c r="A16" s="29" t="s">
        <v>14</v>
      </c>
      <c r="B16" s="78"/>
      <c r="C16" s="86"/>
      <c r="D16" s="82"/>
      <c r="E16" s="87"/>
      <c r="F16" s="86"/>
      <c r="G16" s="87"/>
      <c r="H16" s="87"/>
      <c r="I16" s="87"/>
      <c r="J16" s="271"/>
      <c r="K16" s="82"/>
      <c r="L16" s="81"/>
      <c r="M16" s="81"/>
    </row>
    <row r="17" spans="1:18" x14ac:dyDescent="0.25">
      <c r="A17" s="28" t="s">
        <v>155</v>
      </c>
      <c r="B17" s="81">
        <v>1628000</v>
      </c>
      <c r="C17" s="83"/>
      <c r="D17" s="81">
        <v>1628000</v>
      </c>
      <c r="E17" s="84">
        <v>0</v>
      </c>
      <c r="F17" s="83"/>
      <c r="G17" s="84"/>
      <c r="H17" s="84"/>
      <c r="I17" s="84"/>
      <c r="J17" s="270"/>
      <c r="K17" s="82">
        <v>0</v>
      </c>
      <c r="L17" s="81">
        <v>0</v>
      </c>
      <c r="M17" s="81">
        <v>1628000</v>
      </c>
    </row>
    <row r="18" spans="1:18" x14ac:dyDescent="0.25">
      <c r="A18" s="28" t="s">
        <v>16</v>
      </c>
      <c r="B18" s="81">
        <v>370954655</v>
      </c>
      <c r="C18" s="83"/>
      <c r="D18" s="81">
        <v>370954655</v>
      </c>
      <c r="E18" s="84">
        <v>-1969108</v>
      </c>
      <c r="F18" s="83"/>
      <c r="G18" s="84"/>
      <c r="H18" s="84">
        <v>-9400000</v>
      </c>
      <c r="I18" s="84"/>
      <c r="J18" s="270"/>
      <c r="K18" s="82">
        <v>-11369108</v>
      </c>
      <c r="L18" s="81">
        <v>-11369108</v>
      </c>
      <c r="M18" s="81">
        <v>359585547</v>
      </c>
    </row>
    <row r="19" spans="1:18" x14ac:dyDescent="0.25">
      <c r="A19" s="28" t="s">
        <v>17</v>
      </c>
      <c r="B19" s="81">
        <v>262524667</v>
      </c>
      <c r="C19" s="83"/>
      <c r="D19" s="81">
        <v>262524667</v>
      </c>
      <c r="E19" s="84">
        <v>-1469108</v>
      </c>
      <c r="F19" s="83"/>
      <c r="G19" s="84"/>
      <c r="H19" s="84"/>
      <c r="I19" s="84"/>
      <c r="J19" s="270"/>
      <c r="K19" s="82">
        <v>-1469108</v>
      </c>
      <c r="L19" s="81">
        <v>-1469108</v>
      </c>
      <c r="M19" s="81">
        <v>261055559</v>
      </c>
      <c r="N19" s="8"/>
      <c r="O19" s="8"/>
      <c r="P19" s="8"/>
    </row>
    <row r="20" spans="1:18" x14ac:dyDescent="0.25">
      <c r="A20" s="28" t="s">
        <v>18</v>
      </c>
      <c r="B20" s="81">
        <v>108429988</v>
      </c>
      <c r="C20" s="83"/>
      <c r="D20" s="81">
        <v>108429988</v>
      </c>
      <c r="E20" s="84">
        <v>-500000</v>
      </c>
      <c r="F20" s="83"/>
      <c r="G20" s="84"/>
      <c r="H20" s="84">
        <v>-9400000</v>
      </c>
      <c r="I20" s="84"/>
      <c r="J20" s="270"/>
      <c r="K20" s="82">
        <v>-9900000</v>
      </c>
      <c r="L20" s="81">
        <v>-9900000</v>
      </c>
      <c r="M20" s="81">
        <v>98529988</v>
      </c>
      <c r="N20" s="8"/>
      <c r="O20" s="8"/>
      <c r="P20" s="8"/>
      <c r="Q20" s="8"/>
      <c r="R20" s="8"/>
    </row>
    <row r="21" spans="1:18" x14ac:dyDescent="0.25">
      <c r="A21" s="28" t="s">
        <v>19</v>
      </c>
      <c r="B21" s="81">
        <v>112532245</v>
      </c>
      <c r="C21" s="83"/>
      <c r="D21" s="81">
        <v>112532245</v>
      </c>
      <c r="E21" s="84">
        <v>-532479</v>
      </c>
      <c r="F21" s="83"/>
      <c r="G21" s="84"/>
      <c r="H21" s="84"/>
      <c r="I21" s="84"/>
      <c r="J21" s="270"/>
      <c r="K21" s="82">
        <v>-532479</v>
      </c>
      <c r="L21" s="81">
        <v>-532479</v>
      </c>
      <c r="M21" s="81">
        <v>111999766</v>
      </c>
      <c r="N21" s="8"/>
      <c r="O21" s="8"/>
      <c r="P21" s="8"/>
    </row>
    <row r="22" spans="1:18" x14ac:dyDescent="0.25">
      <c r="A22" s="28" t="s">
        <v>20</v>
      </c>
      <c r="B22" s="81">
        <v>5258483</v>
      </c>
      <c r="C22" s="83"/>
      <c r="D22" s="81">
        <v>5258483</v>
      </c>
      <c r="E22" s="84">
        <v>-29382</v>
      </c>
      <c r="F22" s="83"/>
      <c r="G22" s="84"/>
      <c r="H22" s="84"/>
      <c r="I22" s="84"/>
      <c r="J22" s="270"/>
      <c r="K22" s="82">
        <v>-29382</v>
      </c>
      <c r="L22" s="81">
        <v>-29382</v>
      </c>
      <c r="M22" s="81">
        <v>5229101</v>
      </c>
      <c r="N22" s="8"/>
      <c r="O22" s="8"/>
      <c r="P22" s="8"/>
    </row>
    <row r="23" spans="1:18" x14ac:dyDescent="0.25">
      <c r="A23" s="28" t="s">
        <v>156</v>
      </c>
      <c r="B23" s="81">
        <v>433106763</v>
      </c>
      <c r="C23" s="83"/>
      <c r="D23" s="81">
        <v>433106763</v>
      </c>
      <c r="E23" s="84">
        <v>-9185572</v>
      </c>
      <c r="F23" s="83"/>
      <c r="G23" s="84"/>
      <c r="H23" s="84">
        <v>9400000</v>
      </c>
      <c r="I23" s="84"/>
      <c r="J23" s="270"/>
      <c r="K23" s="82">
        <v>214428</v>
      </c>
      <c r="L23" s="81">
        <v>214428</v>
      </c>
      <c r="M23" s="81">
        <v>433321191</v>
      </c>
      <c r="N23" s="8"/>
      <c r="O23" s="8"/>
      <c r="P23" s="8"/>
    </row>
    <row r="24" spans="1:18" x14ac:dyDescent="0.25">
      <c r="A24" s="463" t="s">
        <v>22</v>
      </c>
      <c r="B24" s="272">
        <v>573.5</v>
      </c>
      <c r="C24" s="273"/>
      <c r="D24" s="272">
        <v>573.5</v>
      </c>
      <c r="E24" s="274">
        <v>-2</v>
      </c>
      <c r="F24" s="273"/>
      <c r="G24" s="274"/>
      <c r="H24" s="274"/>
      <c r="I24" s="274">
        <v>4</v>
      </c>
      <c r="J24" s="275"/>
      <c r="K24" s="276">
        <v>2</v>
      </c>
      <c r="L24" s="272">
        <v>2</v>
      </c>
      <c r="M24" s="272">
        <v>575.5</v>
      </c>
      <c r="N24" s="8"/>
      <c r="O24" s="8"/>
      <c r="P24" s="8"/>
    </row>
    <row r="25" spans="1:18" x14ac:dyDescent="0.25">
      <c r="A25" s="28" t="s">
        <v>157</v>
      </c>
      <c r="B25" s="81">
        <v>34799603</v>
      </c>
      <c r="C25" s="83">
        <v>-20000000</v>
      </c>
      <c r="D25" s="277">
        <v>14799603</v>
      </c>
      <c r="E25" s="378">
        <v>16318388</v>
      </c>
      <c r="F25" s="83">
        <v>25000000</v>
      </c>
      <c r="G25" s="84">
        <v>25000000</v>
      </c>
      <c r="H25" s="84"/>
      <c r="I25" s="84"/>
      <c r="J25" s="270"/>
      <c r="K25" s="278">
        <v>66318388</v>
      </c>
      <c r="L25" s="277">
        <v>46318388</v>
      </c>
      <c r="M25" s="277">
        <v>81117991</v>
      </c>
      <c r="N25" s="8"/>
      <c r="O25" s="8"/>
      <c r="P25" s="8"/>
    </row>
    <row r="26" spans="1:18" ht="15" customHeight="1" thickBot="1" x14ac:dyDescent="0.3">
      <c r="A26" s="464" t="s">
        <v>24</v>
      </c>
      <c r="B26" s="88">
        <v>4670300</v>
      </c>
      <c r="C26" s="89"/>
      <c r="D26" s="88">
        <v>4670300</v>
      </c>
      <c r="E26" s="89"/>
      <c r="F26" s="89"/>
      <c r="G26" s="90"/>
      <c r="H26" s="90"/>
      <c r="I26" s="90"/>
      <c r="J26" s="465">
        <v>-3970300</v>
      </c>
      <c r="K26" s="91">
        <v>-3970300</v>
      </c>
      <c r="L26" s="88">
        <v>-3970300</v>
      </c>
      <c r="M26" s="88">
        <v>700000</v>
      </c>
      <c r="N26" s="8"/>
      <c r="O26" s="8"/>
      <c r="P26" s="8"/>
    </row>
  </sheetData>
  <mergeCells count="5">
    <mergeCell ref="D5:D7"/>
    <mergeCell ref="K5:K7"/>
    <mergeCell ref="L5:L7"/>
    <mergeCell ref="M5:M7"/>
    <mergeCell ref="A5:A7"/>
  </mergeCells>
  <pageMargins left="0.70866141732283472" right="0.70866141732283472" top="0.78740157480314965" bottom="0.78740157480314965" header="0.31496062992125984" footer="0.31496062992125984"/>
  <pageSetup paperSize="9" scale="57" orientation="landscape" r:id="rId1"/>
  <headerFooter>
    <oddHeader>&amp;RKapitola C.VI
&amp;"-,Tučné"Tabulka č.1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7"/>
  <sheetViews>
    <sheetView topLeftCell="A16" zoomScale="80" zoomScaleNormal="80" workbookViewId="0">
      <selection activeCell="M47" sqref="M47"/>
    </sheetView>
  </sheetViews>
  <sheetFormatPr defaultRowHeight="12.75" x14ac:dyDescent="0.2"/>
  <cols>
    <col min="1" max="1" width="57.28515625" style="5" customWidth="1"/>
    <col min="2" max="2" width="15" style="5" customWidth="1"/>
    <col min="3" max="3" width="14.5703125" style="5" customWidth="1"/>
    <col min="4" max="4" width="14.7109375" style="5" customWidth="1"/>
    <col min="5" max="5" width="13.85546875" style="5" customWidth="1"/>
    <col min="6" max="6" width="13.5703125" style="5" customWidth="1"/>
    <col min="7" max="7" width="14.140625" style="5" customWidth="1"/>
    <col min="8" max="8" width="14.28515625" style="5" customWidth="1"/>
    <col min="9" max="9" width="11.42578125" style="5" customWidth="1"/>
    <col min="10" max="10" width="29.85546875" style="5" customWidth="1"/>
    <col min="11" max="11" width="13.85546875" style="5" bestFit="1" customWidth="1"/>
    <col min="12" max="12" width="9.7109375" style="5" bestFit="1" customWidth="1"/>
    <col min="13" max="13" width="10.7109375" style="5" bestFit="1" customWidth="1"/>
    <col min="14" max="14" width="16.7109375" style="5" bestFit="1" customWidth="1"/>
    <col min="15" max="15" width="9.140625" style="5"/>
    <col min="16" max="16" width="36.5703125" style="5" customWidth="1"/>
    <col min="17" max="255" width="9.140625" style="5"/>
    <col min="256" max="256" width="2" style="5" customWidth="1"/>
    <col min="257" max="257" width="57.85546875" style="5" customWidth="1"/>
    <col min="258" max="258" width="15" style="5" customWidth="1"/>
    <col min="259" max="259" width="14.5703125" style="5" customWidth="1"/>
    <col min="260" max="260" width="14.7109375" style="5" customWidth="1"/>
    <col min="261" max="262" width="13.5703125" style="5" customWidth="1"/>
    <col min="263" max="263" width="12.28515625" style="5" customWidth="1"/>
    <col min="264" max="264" width="14.28515625" style="5" customWidth="1"/>
    <col min="265" max="265" width="8.5703125" style="5" customWidth="1"/>
    <col min="266" max="266" width="18.5703125" style="5" customWidth="1"/>
    <col min="267" max="267" width="9.140625" style="5"/>
    <col min="268" max="268" width="12.42578125" style="5" bestFit="1" customWidth="1"/>
    <col min="269" max="511" width="9.140625" style="5"/>
    <col min="512" max="512" width="2" style="5" customWidth="1"/>
    <col min="513" max="513" width="57.85546875" style="5" customWidth="1"/>
    <col min="514" max="514" width="15" style="5" customWidth="1"/>
    <col min="515" max="515" width="14.5703125" style="5" customWidth="1"/>
    <col min="516" max="516" width="14.7109375" style="5" customWidth="1"/>
    <col min="517" max="518" width="13.5703125" style="5" customWidth="1"/>
    <col min="519" max="519" width="12.28515625" style="5" customWidth="1"/>
    <col min="520" max="520" width="14.28515625" style="5" customWidth="1"/>
    <col min="521" max="521" width="8.5703125" style="5" customWidth="1"/>
    <col min="522" max="522" width="18.5703125" style="5" customWidth="1"/>
    <col min="523" max="523" width="9.140625" style="5"/>
    <col min="524" max="524" width="12.42578125" style="5" bestFit="1" customWidth="1"/>
    <col min="525" max="767" width="9.140625" style="5"/>
    <col min="768" max="768" width="2" style="5" customWidth="1"/>
    <col min="769" max="769" width="57.85546875" style="5" customWidth="1"/>
    <col min="770" max="770" width="15" style="5" customWidth="1"/>
    <col min="771" max="771" width="14.5703125" style="5" customWidth="1"/>
    <col min="772" max="772" width="14.7109375" style="5" customWidth="1"/>
    <col min="773" max="774" width="13.5703125" style="5" customWidth="1"/>
    <col min="775" max="775" width="12.28515625" style="5" customWidth="1"/>
    <col min="776" max="776" width="14.28515625" style="5" customWidth="1"/>
    <col min="777" max="777" width="8.5703125" style="5" customWidth="1"/>
    <col min="778" max="778" width="18.5703125" style="5" customWidth="1"/>
    <col min="779" max="779" width="9.140625" style="5"/>
    <col min="780" max="780" width="12.42578125" style="5" bestFit="1" customWidth="1"/>
    <col min="781" max="1023" width="9.140625" style="5"/>
    <col min="1024" max="1024" width="2" style="5" customWidth="1"/>
    <col min="1025" max="1025" width="57.85546875" style="5" customWidth="1"/>
    <col min="1026" max="1026" width="15" style="5" customWidth="1"/>
    <col min="1027" max="1027" width="14.5703125" style="5" customWidth="1"/>
    <col min="1028" max="1028" width="14.7109375" style="5" customWidth="1"/>
    <col min="1029" max="1030" width="13.5703125" style="5" customWidth="1"/>
    <col min="1031" max="1031" width="12.28515625" style="5" customWidth="1"/>
    <col min="1032" max="1032" width="14.28515625" style="5" customWidth="1"/>
    <col min="1033" max="1033" width="8.5703125" style="5" customWidth="1"/>
    <col min="1034" max="1034" width="18.5703125" style="5" customWidth="1"/>
    <col min="1035" max="1035" width="9.140625" style="5"/>
    <col min="1036" max="1036" width="12.42578125" style="5" bestFit="1" customWidth="1"/>
    <col min="1037" max="1279" width="9.140625" style="5"/>
    <col min="1280" max="1280" width="2" style="5" customWidth="1"/>
    <col min="1281" max="1281" width="57.85546875" style="5" customWidth="1"/>
    <col min="1282" max="1282" width="15" style="5" customWidth="1"/>
    <col min="1283" max="1283" width="14.5703125" style="5" customWidth="1"/>
    <col min="1284" max="1284" width="14.7109375" style="5" customWidth="1"/>
    <col min="1285" max="1286" width="13.5703125" style="5" customWidth="1"/>
    <col min="1287" max="1287" width="12.28515625" style="5" customWidth="1"/>
    <col min="1288" max="1288" width="14.28515625" style="5" customWidth="1"/>
    <col min="1289" max="1289" width="8.5703125" style="5" customWidth="1"/>
    <col min="1290" max="1290" width="18.5703125" style="5" customWidth="1"/>
    <col min="1291" max="1291" width="9.140625" style="5"/>
    <col min="1292" max="1292" width="12.42578125" style="5" bestFit="1" customWidth="1"/>
    <col min="1293" max="1535" width="9.140625" style="5"/>
    <col min="1536" max="1536" width="2" style="5" customWidth="1"/>
    <col min="1537" max="1537" width="57.85546875" style="5" customWidth="1"/>
    <col min="1538" max="1538" width="15" style="5" customWidth="1"/>
    <col min="1539" max="1539" width="14.5703125" style="5" customWidth="1"/>
    <col min="1540" max="1540" width="14.7109375" style="5" customWidth="1"/>
    <col min="1541" max="1542" width="13.5703125" style="5" customWidth="1"/>
    <col min="1543" max="1543" width="12.28515625" style="5" customWidth="1"/>
    <col min="1544" max="1544" width="14.28515625" style="5" customWidth="1"/>
    <col min="1545" max="1545" width="8.5703125" style="5" customWidth="1"/>
    <col min="1546" max="1546" width="18.5703125" style="5" customWidth="1"/>
    <col min="1547" max="1547" width="9.140625" style="5"/>
    <col min="1548" max="1548" width="12.42578125" style="5" bestFit="1" customWidth="1"/>
    <col min="1549" max="1791" width="9.140625" style="5"/>
    <col min="1792" max="1792" width="2" style="5" customWidth="1"/>
    <col min="1793" max="1793" width="57.85546875" style="5" customWidth="1"/>
    <col min="1794" max="1794" width="15" style="5" customWidth="1"/>
    <col min="1795" max="1795" width="14.5703125" style="5" customWidth="1"/>
    <col min="1796" max="1796" width="14.7109375" style="5" customWidth="1"/>
    <col min="1797" max="1798" width="13.5703125" style="5" customWidth="1"/>
    <col min="1799" max="1799" width="12.28515625" style="5" customWidth="1"/>
    <col min="1800" max="1800" width="14.28515625" style="5" customWidth="1"/>
    <col min="1801" max="1801" width="8.5703125" style="5" customWidth="1"/>
    <col min="1802" max="1802" width="18.5703125" style="5" customWidth="1"/>
    <col min="1803" max="1803" width="9.140625" style="5"/>
    <col min="1804" max="1804" width="12.42578125" style="5" bestFit="1" customWidth="1"/>
    <col min="1805" max="2047" width="9.140625" style="5"/>
    <col min="2048" max="2048" width="2" style="5" customWidth="1"/>
    <col min="2049" max="2049" width="57.85546875" style="5" customWidth="1"/>
    <col min="2050" max="2050" width="15" style="5" customWidth="1"/>
    <col min="2051" max="2051" width="14.5703125" style="5" customWidth="1"/>
    <col min="2052" max="2052" width="14.7109375" style="5" customWidth="1"/>
    <col min="2053" max="2054" width="13.5703125" style="5" customWidth="1"/>
    <col min="2055" max="2055" width="12.28515625" style="5" customWidth="1"/>
    <col min="2056" max="2056" width="14.28515625" style="5" customWidth="1"/>
    <col min="2057" max="2057" width="8.5703125" style="5" customWidth="1"/>
    <col min="2058" max="2058" width="18.5703125" style="5" customWidth="1"/>
    <col min="2059" max="2059" width="9.140625" style="5"/>
    <col min="2060" max="2060" width="12.42578125" style="5" bestFit="1" customWidth="1"/>
    <col min="2061" max="2303" width="9.140625" style="5"/>
    <col min="2304" max="2304" width="2" style="5" customWidth="1"/>
    <col min="2305" max="2305" width="57.85546875" style="5" customWidth="1"/>
    <col min="2306" max="2306" width="15" style="5" customWidth="1"/>
    <col min="2307" max="2307" width="14.5703125" style="5" customWidth="1"/>
    <col min="2308" max="2308" width="14.7109375" style="5" customWidth="1"/>
    <col min="2309" max="2310" width="13.5703125" style="5" customWidth="1"/>
    <col min="2311" max="2311" width="12.28515625" style="5" customWidth="1"/>
    <col min="2312" max="2312" width="14.28515625" style="5" customWidth="1"/>
    <col min="2313" max="2313" width="8.5703125" style="5" customWidth="1"/>
    <col min="2314" max="2314" width="18.5703125" style="5" customWidth="1"/>
    <col min="2315" max="2315" width="9.140625" style="5"/>
    <col min="2316" max="2316" width="12.42578125" style="5" bestFit="1" customWidth="1"/>
    <col min="2317" max="2559" width="9.140625" style="5"/>
    <col min="2560" max="2560" width="2" style="5" customWidth="1"/>
    <col min="2561" max="2561" width="57.85546875" style="5" customWidth="1"/>
    <col min="2562" max="2562" width="15" style="5" customWidth="1"/>
    <col min="2563" max="2563" width="14.5703125" style="5" customWidth="1"/>
    <col min="2564" max="2564" width="14.7109375" style="5" customWidth="1"/>
    <col min="2565" max="2566" width="13.5703125" style="5" customWidth="1"/>
    <col min="2567" max="2567" width="12.28515625" style="5" customWidth="1"/>
    <col min="2568" max="2568" width="14.28515625" style="5" customWidth="1"/>
    <col min="2569" max="2569" width="8.5703125" style="5" customWidth="1"/>
    <col min="2570" max="2570" width="18.5703125" style="5" customWidth="1"/>
    <col min="2571" max="2571" width="9.140625" style="5"/>
    <col min="2572" max="2572" width="12.42578125" style="5" bestFit="1" customWidth="1"/>
    <col min="2573" max="2815" width="9.140625" style="5"/>
    <col min="2816" max="2816" width="2" style="5" customWidth="1"/>
    <col min="2817" max="2817" width="57.85546875" style="5" customWidth="1"/>
    <col min="2818" max="2818" width="15" style="5" customWidth="1"/>
    <col min="2819" max="2819" width="14.5703125" style="5" customWidth="1"/>
    <col min="2820" max="2820" width="14.7109375" style="5" customWidth="1"/>
    <col min="2821" max="2822" width="13.5703125" style="5" customWidth="1"/>
    <col min="2823" max="2823" width="12.28515625" style="5" customWidth="1"/>
    <col min="2824" max="2824" width="14.28515625" style="5" customWidth="1"/>
    <col min="2825" max="2825" width="8.5703125" style="5" customWidth="1"/>
    <col min="2826" max="2826" width="18.5703125" style="5" customWidth="1"/>
    <col min="2827" max="2827" width="9.140625" style="5"/>
    <col min="2828" max="2828" width="12.42578125" style="5" bestFit="1" customWidth="1"/>
    <col min="2829" max="3071" width="9.140625" style="5"/>
    <col min="3072" max="3072" width="2" style="5" customWidth="1"/>
    <col min="3073" max="3073" width="57.85546875" style="5" customWidth="1"/>
    <col min="3074" max="3074" width="15" style="5" customWidth="1"/>
    <col min="3075" max="3075" width="14.5703125" style="5" customWidth="1"/>
    <col min="3076" max="3076" width="14.7109375" style="5" customWidth="1"/>
    <col min="3077" max="3078" width="13.5703125" style="5" customWidth="1"/>
    <col min="3079" max="3079" width="12.28515625" style="5" customWidth="1"/>
    <col min="3080" max="3080" width="14.28515625" style="5" customWidth="1"/>
    <col min="3081" max="3081" width="8.5703125" style="5" customWidth="1"/>
    <col min="3082" max="3082" width="18.5703125" style="5" customWidth="1"/>
    <col min="3083" max="3083" width="9.140625" style="5"/>
    <col min="3084" max="3084" width="12.42578125" style="5" bestFit="1" customWidth="1"/>
    <col min="3085" max="3327" width="9.140625" style="5"/>
    <col min="3328" max="3328" width="2" style="5" customWidth="1"/>
    <col min="3329" max="3329" width="57.85546875" style="5" customWidth="1"/>
    <col min="3330" max="3330" width="15" style="5" customWidth="1"/>
    <col min="3331" max="3331" width="14.5703125" style="5" customWidth="1"/>
    <col min="3332" max="3332" width="14.7109375" style="5" customWidth="1"/>
    <col min="3333" max="3334" width="13.5703125" style="5" customWidth="1"/>
    <col min="3335" max="3335" width="12.28515625" style="5" customWidth="1"/>
    <col min="3336" max="3336" width="14.28515625" style="5" customWidth="1"/>
    <col min="3337" max="3337" width="8.5703125" style="5" customWidth="1"/>
    <col min="3338" max="3338" width="18.5703125" style="5" customWidth="1"/>
    <col min="3339" max="3339" width="9.140625" style="5"/>
    <col min="3340" max="3340" width="12.42578125" style="5" bestFit="1" customWidth="1"/>
    <col min="3341" max="3583" width="9.140625" style="5"/>
    <col min="3584" max="3584" width="2" style="5" customWidth="1"/>
    <col min="3585" max="3585" width="57.85546875" style="5" customWidth="1"/>
    <col min="3586" max="3586" width="15" style="5" customWidth="1"/>
    <col min="3587" max="3587" width="14.5703125" style="5" customWidth="1"/>
    <col min="3588" max="3588" width="14.7109375" style="5" customWidth="1"/>
    <col min="3589" max="3590" width="13.5703125" style="5" customWidth="1"/>
    <col min="3591" max="3591" width="12.28515625" style="5" customWidth="1"/>
    <col min="3592" max="3592" width="14.28515625" style="5" customWidth="1"/>
    <col min="3593" max="3593" width="8.5703125" style="5" customWidth="1"/>
    <col min="3594" max="3594" width="18.5703125" style="5" customWidth="1"/>
    <col min="3595" max="3595" width="9.140625" style="5"/>
    <col min="3596" max="3596" width="12.42578125" style="5" bestFit="1" customWidth="1"/>
    <col min="3597" max="3839" width="9.140625" style="5"/>
    <col min="3840" max="3840" width="2" style="5" customWidth="1"/>
    <col min="3841" max="3841" width="57.85546875" style="5" customWidth="1"/>
    <col min="3842" max="3842" width="15" style="5" customWidth="1"/>
    <col min="3843" max="3843" width="14.5703125" style="5" customWidth="1"/>
    <col min="3844" max="3844" width="14.7109375" style="5" customWidth="1"/>
    <col min="3845" max="3846" width="13.5703125" style="5" customWidth="1"/>
    <col min="3847" max="3847" width="12.28515625" style="5" customWidth="1"/>
    <col min="3848" max="3848" width="14.28515625" style="5" customWidth="1"/>
    <col min="3849" max="3849" width="8.5703125" style="5" customWidth="1"/>
    <col min="3850" max="3850" width="18.5703125" style="5" customWidth="1"/>
    <col min="3851" max="3851" width="9.140625" style="5"/>
    <col min="3852" max="3852" width="12.42578125" style="5" bestFit="1" customWidth="1"/>
    <col min="3853" max="4095" width="9.140625" style="5"/>
    <col min="4096" max="4096" width="2" style="5" customWidth="1"/>
    <col min="4097" max="4097" width="57.85546875" style="5" customWidth="1"/>
    <col min="4098" max="4098" width="15" style="5" customWidth="1"/>
    <col min="4099" max="4099" width="14.5703125" style="5" customWidth="1"/>
    <col min="4100" max="4100" width="14.7109375" style="5" customWidth="1"/>
    <col min="4101" max="4102" width="13.5703125" style="5" customWidth="1"/>
    <col min="4103" max="4103" width="12.28515625" style="5" customWidth="1"/>
    <col min="4104" max="4104" width="14.28515625" style="5" customWidth="1"/>
    <col min="4105" max="4105" width="8.5703125" style="5" customWidth="1"/>
    <col min="4106" max="4106" width="18.5703125" style="5" customWidth="1"/>
    <col min="4107" max="4107" width="9.140625" style="5"/>
    <col min="4108" max="4108" width="12.42578125" style="5" bestFit="1" customWidth="1"/>
    <col min="4109" max="4351" width="9.140625" style="5"/>
    <col min="4352" max="4352" width="2" style="5" customWidth="1"/>
    <col min="4353" max="4353" width="57.85546875" style="5" customWidth="1"/>
    <col min="4354" max="4354" width="15" style="5" customWidth="1"/>
    <col min="4355" max="4355" width="14.5703125" style="5" customWidth="1"/>
    <col min="4356" max="4356" width="14.7109375" style="5" customWidth="1"/>
    <col min="4357" max="4358" width="13.5703125" style="5" customWidth="1"/>
    <col min="4359" max="4359" width="12.28515625" style="5" customWidth="1"/>
    <col min="4360" max="4360" width="14.28515625" style="5" customWidth="1"/>
    <col min="4361" max="4361" width="8.5703125" style="5" customWidth="1"/>
    <col min="4362" max="4362" width="18.5703125" style="5" customWidth="1"/>
    <col min="4363" max="4363" width="9.140625" style="5"/>
    <col min="4364" max="4364" width="12.42578125" style="5" bestFit="1" customWidth="1"/>
    <col min="4365" max="4607" width="9.140625" style="5"/>
    <col min="4608" max="4608" width="2" style="5" customWidth="1"/>
    <col min="4609" max="4609" width="57.85546875" style="5" customWidth="1"/>
    <col min="4610" max="4610" width="15" style="5" customWidth="1"/>
    <col min="4611" max="4611" width="14.5703125" style="5" customWidth="1"/>
    <col min="4612" max="4612" width="14.7109375" style="5" customWidth="1"/>
    <col min="4613" max="4614" width="13.5703125" style="5" customWidth="1"/>
    <col min="4615" max="4615" width="12.28515625" style="5" customWidth="1"/>
    <col min="4616" max="4616" width="14.28515625" style="5" customWidth="1"/>
    <col min="4617" max="4617" width="8.5703125" style="5" customWidth="1"/>
    <col min="4618" max="4618" width="18.5703125" style="5" customWidth="1"/>
    <col min="4619" max="4619" width="9.140625" style="5"/>
    <col min="4620" max="4620" width="12.42578125" style="5" bestFit="1" customWidth="1"/>
    <col min="4621" max="4863" width="9.140625" style="5"/>
    <col min="4864" max="4864" width="2" style="5" customWidth="1"/>
    <col min="4865" max="4865" width="57.85546875" style="5" customWidth="1"/>
    <col min="4866" max="4866" width="15" style="5" customWidth="1"/>
    <col min="4867" max="4867" width="14.5703125" style="5" customWidth="1"/>
    <col min="4868" max="4868" width="14.7109375" style="5" customWidth="1"/>
    <col min="4869" max="4870" width="13.5703125" style="5" customWidth="1"/>
    <col min="4871" max="4871" width="12.28515625" style="5" customWidth="1"/>
    <col min="4872" max="4872" width="14.28515625" style="5" customWidth="1"/>
    <col min="4873" max="4873" width="8.5703125" style="5" customWidth="1"/>
    <col min="4874" max="4874" width="18.5703125" style="5" customWidth="1"/>
    <col min="4875" max="4875" width="9.140625" style="5"/>
    <col min="4876" max="4876" width="12.42578125" style="5" bestFit="1" customWidth="1"/>
    <col min="4877" max="5119" width="9.140625" style="5"/>
    <col min="5120" max="5120" width="2" style="5" customWidth="1"/>
    <col min="5121" max="5121" width="57.85546875" style="5" customWidth="1"/>
    <col min="5122" max="5122" width="15" style="5" customWidth="1"/>
    <col min="5123" max="5123" width="14.5703125" style="5" customWidth="1"/>
    <col min="5124" max="5124" width="14.7109375" style="5" customWidth="1"/>
    <col min="5125" max="5126" width="13.5703125" style="5" customWidth="1"/>
    <col min="5127" max="5127" width="12.28515625" style="5" customWidth="1"/>
    <col min="5128" max="5128" width="14.28515625" style="5" customWidth="1"/>
    <col min="5129" max="5129" width="8.5703125" style="5" customWidth="1"/>
    <col min="5130" max="5130" width="18.5703125" style="5" customWidth="1"/>
    <col min="5131" max="5131" width="9.140625" style="5"/>
    <col min="5132" max="5132" width="12.42578125" style="5" bestFit="1" customWidth="1"/>
    <col min="5133" max="5375" width="9.140625" style="5"/>
    <col min="5376" max="5376" width="2" style="5" customWidth="1"/>
    <col min="5377" max="5377" width="57.85546875" style="5" customWidth="1"/>
    <col min="5378" max="5378" width="15" style="5" customWidth="1"/>
    <col min="5379" max="5379" width="14.5703125" style="5" customWidth="1"/>
    <col min="5380" max="5380" width="14.7109375" style="5" customWidth="1"/>
    <col min="5381" max="5382" width="13.5703125" style="5" customWidth="1"/>
    <col min="5383" max="5383" width="12.28515625" style="5" customWidth="1"/>
    <col min="5384" max="5384" width="14.28515625" style="5" customWidth="1"/>
    <col min="5385" max="5385" width="8.5703125" style="5" customWidth="1"/>
    <col min="5386" max="5386" width="18.5703125" style="5" customWidth="1"/>
    <col min="5387" max="5387" width="9.140625" style="5"/>
    <col min="5388" max="5388" width="12.42578125" style="5" bestFit="1" customWidth="1"/>
    <col min="5389" max="5631" width="9.140625" style="5"/>
    <col min="5632" max="5632" width="2" style="5" customWidth="1"/>
    <col min="5633" max="5633" width="57.85546875" style="5" customWidth="1"/>
    <col min="5634" max="5634" width="15" style="5" customWidth="1"/>
    <col min="5635" max="5635" width="14.5703125" style="5" customWidth="1"/>
    <col min="5636" max="5636" width="14.7109375" style="5" customWidth="1"/>
    <col min="5637" max="5638" width="13.5703125" style="5" customWidth="1"/>
    <col min="5639" max="5639" width="12.28515625" style="5" customWidth="1"/>
    <col min="5640" max="5640" width="14.28515625" style="5" customWidth="1"/>
    <col min="5641" max="5641" width="8.5703125" style="5" customWidth="1"/>
    <col min="5642" max="5642" width="18.5703125" style="5" customWidth="1"/>
    <col min="5643" max="5643" width="9.140625" style="5"/>
    <col min="5644" max="5644" width="12.42578125" style="5" bestFit="1" customWidth="1"/>
    <col min="5645" max="5887" width="9.140625" style="5"/>
    <col min="5888" max="5888" width="2" style="5" customWidth="1"/>
    <col min="5889" max="5889" width="57.85546875" style="5" customWidth="1"/>
    <col min="5890" max="5890" width="15" style="5" customWidth="1"/>
    <col min="5891" max="5891" width="14.5703125" style="5" customWidth="1"/>
    <col min="5892" max="5892" width="14.7109375" style="5" customWidth="1"/>
    <col min="5893" max="5894" width="13.5703125" style="5" customWidth="1"/>
    <col min="5895" max="5895" width="12.28515625" style="5" customWidth="1"/>
    <col min="5896" max="5896" width="14.28515625" style="5" customWidth="1"/>
    <col min="5897" max="5897" width="8.5703125" style="5" customWidth="1"/>
    <col min="5898" max="5898" width="18.5703125" style="5" customWidth="1"/>
    <col min="5899" max="5899" width="9.140625" style="5"/>
    <col min="5900" max="5900" width="12.42578125" style="5" bestFit="1" customWidth="1"/>
    <col min="5901" max="6143" width="9.140625" style="5"/>
    <col min="6144" max="6144" width="2" style="5" customWidth="1"/>
    <col min="6145" max="6145" width="57.85546875" style="5" customWidth="1"/>
    <col min="6146" max="6146" width="15" style="5" customWidth="1"/>
    <col min="6147" max="6147" width="14.5703125" style="5" customWidth="1"/>
    <col min="6148" max="6148" width="14.7109375" style="5" customWidth="1"/>
    <col min="6149" max="6150" width="13.5703125" style="5" customWidth="1"/>
    <col min="6151" max="6151" width="12.28515625" style="5" customWidth="1"/>
    <col min="6152" max="6152" width="14.28515625" style="5" customWidth="1"/>
    <col min="6153" max="6153" width="8.5703125" style="5" customWidth="1"/>
    <col min="6154" max="6154" width="18.5703125" style="5" customWidth="1"/>
    <col min="6155" max="6155" width="9.140625" style="5"/>
    <col min="6156" max="6156" width="12.42578125" style="5" bestFit="1" customWidth="1"/>
    <col min="6157" max="6399" width="9.140625" style="5"/>
    <col min="6400" max="6400" width="2" style="5" customWidth="1"/>
    <col min="6401" max="6401" width="57.85546875" style="5" customWidth="1"/>
    <col min="6402" max="6402" width="15" style="5" customWidth="1"/>
    <col min="6403" max="6403" width="14.5703125" style="5" customWidth="1"/>
    <col min="6404" max="6404" width="14.7109375" style="5" customWidth="1"/>
    <col min="6405" max="6406" width="13.5703125" style="5" customWidth="1"/>
    <col min="6407" max="6407" width="12.28515625" style="5" customWidth="1"/>
    <col min="6408" max="6408" width="14.28515625" style="5" customWidth="1"/>
    <col min="6409" max="6409" width="8.5703125" style="5" customWidth="1"/>
    <col min="6410" max="6410" width="18.5703125" style="5" customWidth="1"/>
    <col min="6411" max="6411" width="9.140625" style="5"/>
    <col min="6412" max="6412" width="12.42578125" style="5" bestFit="1" customWidth="1"/>
    <col min="6413" max="6655" width="9.140625" style="5"/>
    <col min="6656" max="6656" width="2" style="5" customWidth="1"/>
    <col min="6657" max="6657" width="57.85546875" style="5" customWidth="1"/>
    <col min="6658" max="6658" width="15" style="5" customWidth="1"/>
    <col min="6659" max="6659" width="14.5703125" style="5" customWidth="1"/>
    <col min="6660" max="6660" width="14.7109375" style="5" customWidth="1"/>
    <col min="6661" max="6662" width="13.5703125" style="5" customWidth="1"/>
    <col min="6663" max="6663" width="12.28515625" style="5" customWidth="1"/>
    <col min="6664" max="6664" width="14.28515625" style="5" customWidth="1"/>
    <col min="6665" max="6665" width="8.5703125" style="5" customWidth="1"/>
    <col min="6666" max="6666" width="18.5703125" style="5" customWidth="1"/>
    <col min="6667" max="6667" width="9.140625" style="5"/>
    <col min="6668" max="6668" width="12.42578125" style="5" bestFit="1" customWidth="1"/>
    <col min="6669" max="6911" width="9.140625" style="5"/>
    <col min="6912" max="6912" width="2" style="5" customWidth="1"/>
    <col min="6913" max="6913" width="57.85546875" style="5" customWidth="1"/>
    <col min="6914" max="6914" width="15" style="5" customWidth="1"/>
    <col min="6915" max="6915" width="14.5703125" style="5" customWidth="1"/>
    <col min="6916" max="6916" width="14.7109375" style="5" customWidth="1"/>
    <col min="6917" max="6918" width="13.5703125" style="5" customWidth="1"/>
    <col min="6919" max="6919" width="12.28515625" style="5" customWidth="1"/>
    <col min="6920" max="6920" width="14.28515625" style="5" customWidth="1"/>
    <col min="6921" max="6921" width="8.5703125" style="5" customWidth="1"/>
    <col min="6922" max="6922" width="18.5703125" style="5" customWidth="1"/>
    <col min="6923" max="6923" width="9.140625" style="5"/>
    <col min="6924" max="6924" width="12.42578125" style="5" bestFit="1" customWidth="1"/>
    <col min="6925" max="7167" width="9.140625" style="5"/>
    <col min="7168" max="7168" width="2" style="5" customWidth="1"/>
    <col min="7169" max="7169" width="57.85546875" style="5" customWidth="1"/>
    <col min="7170" max="7170" width="15" style="5" customWidth="1"/>
    <col min="7171" max="7171" width="14.5703125" style="5" customWidth="1"/>
    <col min="7172" max="7172" width="14.7109375" style="5" customWidth="1"/>
    <col min="7173" max="7174" width="13.5703125" style="5" customWidth="1"/>
    <col min="7175" max="7175" width="12.28515625" style="5" customWidth="1"/>
    <col min="7176" max="7176" width="14.28515625" style="5" customWidth="1"/>
    <col min="7177" max="7177" width="8.5703125" style="5" customWidth="1"/>
    <col min="7178" max="7178" width="18.5703125" style="5" customWidth="1"/>
    <col min="7179" max="7179" width="9.140625" style="5"/>
    <col min="7180" max="7180" width="12.42578125" style="5" bestFit="1" customWidth="1"/>
    <col min="7181" max="7423" width="9.140625" style="5"/>
    <col min="7424" max="7424" width="2" style="5" customWidth="1"/>
    <col min="7425" max="7425" width="57.85546875" style="5" customWidth="1"/>
    <col min="7426" max="7426" width="15" style="5" customWidth="1"/>
    <col min="7427" max="7427" width="14.5703125" style="5" customWidth="1"/>
    <col min="7428" max="7428" width="14.7109375" style="5" customWidth="1"/>
    <col min="7429" max="7430" width="13.5703125" style="5" customWidth="1"/>
    <col min="7431" max="7431" width="12.28515625" style="5" customWidth="1"/>
    <col min="7432" max="7432" width="14.28515625" style="5" customWidth="1"/>
    <col min="7433" max="7433" width="8.5703125" style="5" customWidth="1"/>
    <col min="7434" max="7434" width="18.5703125" style="5" customWidth="1"/>
    <col min="7435" max="7435" width="9.140625" style="5"/>
    <col min="7436" max="7436" width="12.42578125" style="5" bestFit="1" customWidth="1"/>
    <col min="7437" max="7679" width="9.140625" style="5"/>
    <col min="7680" max="7680" width="2" style="5" customWidth="1"/>
    <col min="7681" max="7681" width="57.85546875" style="5" customWidth="1"/>
    <col min="7682" max="7682" width="15" style="5" customWidth="1"/>
    <col min="7683" max="7683" width="14.5703125" style="5" customWidth="1"/>
    <col min="7684" max="7684" width="14.7109375" style="5" customWidth="1"/>
    <col min="7685" max="7686" width="13.5703125" style="5" customWidth="1"/>
    <col min="7687" max="7687" width="12.28515625" style="5" customWidth="1"/>
    <col min="7688" max="7688" width="14.28515625" style="5" customWidth="1"/>
    <col min="7689" max="7689" width="8.5703125" style="5" customWidth="1"/>
    <col min="7690" max="7690" width="18.5703125" style="5" customWidth="1"/>
    <col min="7691" max="7691" width="9.140625" style="5"/>
    <col min="7692" max="7692" width="12.42578125" style="5" bestFit="1" customWidth="1"/>
    <col min="7693" max="7935" width="9.140625" style="5"/>
    <col min="7936" max="7936" width="2" style="5" customWidth="1"/>
    <col min="7937" max="7937" width="57.85546875" style="5" customWidth="1"/>
    <col min="7938" max="7938" width="15" style="5" customWidth="1"/>
    <col min="7939" max="7939" width="14.5703125" style="5" customWidth="1"/>
    <col min="7940" max="7940" width="14.7109375" style="5" customWidth="1"/>
    <col min="7941" max="7942" width="13.5703125" style="5" customWidth="1"/>
    <col min="7943" max="7943" width="12.28515625" style="5" customWidth="1"/>
    <col min="7944" max="7944" width="14.28515625" style="5" customWidth="1"/>
    <col min="7945" max="7945" width="8.5703125" style="5" customWidth="1"/>
    <col min="7946" max="7946" width="18.5703125" style="5" customWidth="1"/>
    <col min="7947" max="7947" width="9.140625" style="5"/>
    <col min="7948" max="7948" width="12.42578125" style="5" bestFit="1" customWidth="1"/>
    <col min="7949" max="8191" width="9.140625" style="5"/>
    <col min="8192" max="8192" width="2" style="5" customWidth="1"/>
    <col min="8193" max="8193" width="57.85546875" style="5" customWidth="1"/>
    <col min="8194" max="8194" width="15" style="5" customWidth="1"/>
    <col min="8195" max="8195" width="14.5703125" style="5" customWidth="1"/>
    <col min="8196" max="8196" width="14.7109375" style="5" customWidth="1"/>
    <col min="8197" max="8198" width="13.5703125" style="5" customWidth="1"/>
    <col min="8199" max="8199" width="12.28515625" style="5" customWidth="1"/>
    <col min="8200" max="8200" width="14.28515625" style="5" customWidth="1"/>
    <col min="8201" max="8201" width="8.5703125" style="5" customWidth="1"/>
    <col min="8202" max="8202" width="18.5703125" style="5" customWidth="1"/>
    <col min="8203" max="8203" width="9.140625" style="5"/>
    <col min="8204" max="8204" width="12.42578125" style="5" bestFit="1" customWidth="1"/>
    <col min="8205" max="8447" width="9.140625" style="5"/>
    <col min="8448" max="8448" width="2" style="5" customWidth="1"/>
    <col min="8449" max="8449" width="57.85546875" style="5" customWidth="1"/>
    <col min="8450" max="8450" width="15" style="5" customWidth="1"/>
    <col min="8451" max="8451" width="14.5703125" style="5" customWidth="1"/>
    <col min="8452" max="8452" width="14.7109375" style="5" customWidth="1"/>
    <col min="8453" max="8454" width="13.5703125" style="5" customWidth="1"/>
    <col min="8455" max="8455" width="12.28515625" style="5" customWidth="1"/>
    <col min="8456" max="8456" width="14.28515625" style="5" customWidth="1"/>
    <col min="8457" max="8457" width="8.5703125" style="5" customWidth="1"/>
    <col min="8458" max="8458" width="18.5703125" style="5" customWidth="1"/>
    <col min="8459" max="8459" width="9.140625" style="5"/>
    <col min="8460" max="8460" width="12.42578125" style="5" bestFit="1" customWidth="1"/>
    <col min="8461" max="8703" width="9.140625" style="5"/>
    <col min="8704" max="8704" width="2" style="5" customWidth="1"/>
    <col min="8705" max="8705" width="57.85546875" style="5" customWidth="1"/>
    <col min="8706" max="8706" width="15" style="5" customWidth="1"/>
    <col min="8707" max="8707" width="14.5703125" style="5" customWidth="1"/>
    <col min="8708" max="8708" width="14.7109375" style="5" customWidth="1"/>
    <col min="8709" max="8710" width="13.5703125" style="5" customWidth="1"/>
    <col min="8711" max="8711" width="12.28515625" style="5" customWidth="1"/>
    <col min="8712" max="8712" width="14.28515625" style="5" customWidth="1"/>
    <col min="8713" max="8713" width="8.5703125" style="5" customWidth="1"/>
    <col min="8714" max="8714" width="18.5703125" style="5" customWidth="1"/>
    <col min="8715" max="8715" width="9.140625" style="5"/>
    <col min="8716" max="8716" width="12.42578125" style="5" bestFit="1" customWidth="1"/>
    <col min="8717" max="8959" width="9.140625" style="5"/>
    <col min="8960" max="8960" width="2" style="5" customWidth="1"/>
    <col min="8961" max="8961" width="57.85546875" style="5" customWidth="1"/>
    <col min="8962" max="8962" width="15" style="5" customWidth="1"/>
    <col min="8963" max="8963" width="14.5703125" style="5" customWidth="1"/>
    <col min="8964" max="8964" width="14.7109375" style="5" customWidth="1"/>
    <col min="8965" max="8966" width="13.5703125" style="5" customWidth="1"/>
    <col min="8967" max="8967" width="12.28515625" style="5" customWidth="1"/>
    <col min="8968" max="8968" width="14.28515625" style="5" customWidth="1"/>
    <col min="8969" max="8969" width="8.5703125" style="5" customWidth="1"/>
    <col min="8970" max="8970" width="18.5703125" style="5" customWidth="1"/>
    <col min="8971" max="8971" width="9.140625" style="5"/>
    <col min="8972" max="8972" width="12.42578125" style="5" bestFit="1" customWidth="1"/>
    <col min="8973" max="9215" width="9.140625" style="5"/>
    <col min="9216" max="9216" width="2" style="5" customWidth="1"/>
    <col min="9217" max="9217" width="57.85546875" style="5" customWidth="1"/>
    <col min="9218" max="9218" width="15" style="5" customWidth="1"/>
    <col min="9219" max="9219" width="14.5703125" style="5" customWidth="1"/>
    <col min="9220" max="9220" width="14.7109375" style="5" customWidth="1"/>
    <col min="9221" max="9222" width="13.5703125" style="5" customWidth="1"/>
    <col min="9223" max="9223" width="12.28515625" style="5" customWidth="1"/>
    <col min="9224" max="9224" width="14.28515625" style="5" customWidth="1"/>
    <col min="9225" max="9225" width="8.5703125" style="5" customWidth="1"/>
    <col min="9226" max="9226" width="18.5703125" style="5" customWidth="1"/>
    <col min="9227" max="9227" width="9.140625" style="5"/>
    <col min="9228" max="9228" width="12.42578125" style="5" bestFit="1" customWidth="1"/>
    <col min="9229" max="9471" width="9.140625" style="5"/>
    <col min="9472" max="9472" width="2" style="5" customWidth="1"/>
    <col min="9473" max="9473" width="57.85546875" style="5" customWidth="1"/>
    <col min="9474" max="9474" width="15" style="5" customWidth="1"/>
    <col min="9475" max="9475" width="14.5703125" style="5" customWidth="1"/>
    <col min="9476" max="9476" width="14.7109375" style="5" customWidth="1"/>
    <col min="9477" max="9478" width="13.5703125" style="5" customWidth="1"/>
    <col min="9479" max="9479" width="12.28515625" style="5" customWidth="1"/>
    <col min="9480" max="9480" width="14.28515625" style="5" customWidth="1"/>
    <col min="9481" max="9481" width="8.5703125" style="5" customWidth="1"/>
    <col min="9482" max="9482" width="18.5703125" style="5" customWidth="1"/>
    <col min="9483" max="9483" width="9.140625" style="5"/>
    <col min="9484" max="9484" width="12.42578125" style="5" bestFit="1" customWidth="1"/>
    <col min="9485" max="9727" width="9.140625" style="5"/>
    <col min="9728" max="9728" width="2" style="5" customWidth="1"/>
    <col min="9729" max="9729" width="57.85546875" style="5" customWidth="1"/>
    <col min="9730" max="9730" width="15" style="5" customWidth="1"/>
    <col min="9731" max="9731" width="14.5703125" style="5" customWidth="1"/>
    <col min="9732" max="9732" width="14.7109375" style="5" customWidth="1"/>
    <col min="9733" max="9734" width="13.5703125" style="5" customWidth="1"/>
    <col min="9735" max="9735" width="12.28515625" style="5" customWidth="1"/>
    <col min="9736" max="9736" width="14.28515625" style="5" customWidth="1"/>
    <col min="9737" max="9737" width="8.5703125" style="5" customWidth="1"/>
    <col min="9738" max="9738" width="18.5703125" style="5" customWidth="1"/>
    <col min="9739" max="9739" width="9.140625" style="5"/>
    <col min="9740" max="9740" width="12.42578125" style="5" bestFit="1" customWidth="1"/>
    <col min="9741" max="9983" width="9.140625" style="5"/>
    <col min="9984" max="9984" width="2" style="5" customWidth="1"/>
    <col min="9985" max="9985" width="57.85546875" style="5" customWidth="1"/>
    <col min="9986" max="9986" width="15" style="5" customWidth="1"/>
    <col min="9987" max="9987" width="14.5703125" style="5" customWidth="1"/>
    <col min="9988" max="9988" width="14.7109375" style="5" customWidth="1"/>
    <col min="9989" max="9990" width="13.5703125" style="5" customWidth="1"/>
    <col min="9991" max="9991" width="12.28515625" style="5" customWidth="1"/>
    <col min="9992" max="9992" width="14.28515625" style="5" customWidth="1"/>
    <col min="9993" max="9993" width="8.5703125" style="5" customWidth="1"/>
    <col min="9994" max="9994" width="18.5703125" style="5" customWidth="1"/>
    <col min="9995" max="9995" width="9.140625" style="5"/>
    <col min="9996" max="9996" width="12.42578125" style="5" bestFit="1" customWidth="1"/>
    <col min="9997" max="10239" width="9.140625" style="5"/>
    <col min="10240" max="10240" width="2" style="5" customWidth="1"/>
    <col min="10241" max="10241" width="57.85546875" style="5" customWidth="1"/>
    <col min="10242" max="10242" width="15" style="5" customWidth="1"/>
    <col min="10243" max="10243" width="14.5703125" style="5" customWidth="1"/>
    <col min="10244" max="10244" width="14.7109375" style="5" customWidth="1"/>
    <col min="10245" max="10246" width="13.5703125" style="5" customWidth="1"/>
    <col min="10247" max="10247" width="12.28515625" style="5" customWidth="1"/>
    <col min="10248" max="10248" width="14.28515625" style="5" customWidth="1"/>
    <col min="10249" max="10249" width="8.5703125" style="5" customWidth="1"/>
    <col min="10250" max="10250" width="18.5703125" style="5" customWidth="1"/>
    <col min="10251" max="10251" width="9.140625" style="5"/>
    <col min="10252" max="10252" width="12.42578125" style="5" bestFit="1" customWidth="1"/>
    <col min="10253" max="10495" width="9.140625" style="5"/>
    <col min="10496" max="10496" width="2" style="5" customWidth="1"/>
    <col min="10497" max="10497" width="57.85546875" style="5" customWidth="1"/>
    <col min="10498" max="10498" width="15" style="5" customWidth="1"/>
    <col min="10499" max="10499" width="14.5703125" style="5" customWidth="1"/>
    <col min="10500" max="10500" width="14.7109375" style="5" customWidth="1"/>
    <col min="10501" max="10502" width="13.5703125" style="5" customWidth="1"/>
    <col min="10503" max="10503" width="12.28515625" style="5" customWidth="1"/>
    <col min="10504" max="10504" width="14.28515625" style="5" customWidth="1"/>
    <col min="10505" max="10505" width="8.5703125" style="5" customWidth="1"/>
    <col min="10506" max="10506" width="18.5703125" style="5" customWidth="1"/>
    <col min="10507" max="10507" width="9.140625" style="5"/>
    <col min="10508" max="10508" width="12.42578125" style="5" bestFit="1" customWidth="1"/>
    <col min="10509" max="10751" width="9.140625" style="5"/>
    <col min="10752" max="10752" width="2" style="5" customWidth="1"/>
    <col min="10753" max="10753" width="57.85546875" style="5" customWidth="1"/>
    <col min="10754" max="10754" width="15" style="5" customWidth="1"/>
    <col min="10755" max="10755" width="14.5703125" style="5" customWidth="1"/>
    <col min="10756" max="10756" width="14.7109375" style="5" customWidth="1"/>
    <col min="10757" max="10758" width="13.5703125" style="5" customWidth="1"/>
    <col min="10759" max="10759" width="12.28515625" style="5" customWidth="1"/>
    <col min="10760" max="10760" width="14.28515625" style="5" customWidth="1"/>
    <col min="10761" max="10761" width="8.5703125" style="5" customWidth="1"/>
    <col min="10762" max="10762" width="18.5703125" style="5" customWidth="1"/>
    <col min="10763" max="10763" width="9.140625" style="5"/>
    <col min="10764" max="10764" width="12.42578125" style="5" bestFit="1" customWidth="1"/>
    <col min="10765" max="11007" width="9.140625" style="5"/>
    <col min="11008" max="11008" width="2" style="5" customWidth="1"/>
    <col min="11009" max="11009" width="57.85546875" style="5" customWidth="1"/>
    <col min="11010" max="11010" width="15" style="5" customWidth="1"/>
    <col min="11011" max="11011" width="14.5703125" style="5" customWidth="1"/>
    <col min="11012" max="11012" width="14.7109375" style="5" customWidth="1"/>
    <col min="11013" max="11014" width="13.5703125" style="5" customWidth="1"/>
    <col min="11015" max="11015" width="12.28515625" style="5" customWidth="1"/>
    <col min="11016" max="11016" width="14.28515625" style="5" customWidth="1"/>
    <col min="11017" max="11017" width="8.5703125" style="5" customWidth="1"/>
    <col min="11018" max="11018" width="18.5703125" style="5" customWidth="1"/>
    <col min="11019" max="11019" width="9.140625" style="5"/>
    <col min="11020" max="11020" width="12.42578125" style="5" bestFit="1" customWidth="1"/>
    <col min="11021" max="11263" width="9.140625" style="5"/>
    <col min="11264" max="11264" width="2" style="5" customWidth="1"/>
    <col min="11265" max="11265" width="57.85546875" style="5" customWidth="1"/>
    <col min="11266" max="11266" width="15" style="5" customWidth="1"/>
    <col min="11267" max="11267" width="14.5703125" style="5" customWidth="1"/>
    <col min="11268" max="11268" width="14.7109375" style="5" customWidth="1"/>
    <col min="11269" max="11270" width="13.5703125" style="5" customWidth="1"/>
    <col min="11271" max="11271" width="12.28515625" style="5" customWidth="1"/>
    <col min="11272" max="11272" width="14.28515625" style="5" customWidth="1"/>
    <col min="11273" max="11273" width="8.5703125" style="5" customWidth="1"/>
    <col min="11274" max="11274" width="18.5703125" style="5" customWidth="1"/>
    <col min="11275" max="11275" width="9.140625" style="5"/>
    <col min="11276" max="11276" width="12.42578125" style="5" bestFit="1" customWidth="1"/>
    <col min="11277" max="11519" width="9.140625" style="5"/>
    <col min="11520" max="11520" width="2" style="5" customWidth="1"/>
    <col min="11521" max="11521" width="57.85546875" style="5" customWidth="1"/>
    <col min="11522" max="11522" width="15" style="5" customWidth="1"/>
    <col min="11523" max="11523" width="14.5703125" style="5" customWidth="1"/>
    <col min="11524" max="11524" width="14.7109375" style="5" customWidth="1"/>
    <col min="11525" max="11526" width="13.5703125" style="5" customWidth="1"/>
    <col min="11527" max="11527" width="12.28515625" style="5" customWidth="1"/>
    <col min="11528" max="11528" width="14.28515625" style="5" customWidth="1"/>
    <col min="11529" max="11529" width="8.5703125" style="5" customWidth="1"/>
    <col min="11530" max="11530" width="18.5703125" style="5" customWidth="1"/>
    <col min="11531" max="11531" width="9.140625" style="5"/>
    <col min="11532" max="11532" width="12.42578125" style="5" bestFit="1" customWidth="1"/>
    <col min="11533" max="11775" width="9.140625" style="5"/>
    <col min="11776" max="11776" width="2" style="5" customWidth="1"/>
    <col min="11777" max="11777" width="57.85546875" style="5" customWidth="1"/>
    <col min="11778" max="11778" width="15" style="5" customWidth="1"/>
    <col min="11779" max="11779" width="14.5703125" style="5" customWidth="1"/>
    <col min="11780" max="11780" width="14.7109375" style="5" customWidth="1"/>
    <col min="11781" max="11782" width="13.5703125" style="5" customWidth="1"/>
    <col min="11783" max="11783" width="12.28515625" style="5" customWidth="1"/>
    <col min="11784" max="11784" width="14.28515625" style="5" customWidth="1"/>
    <col min="11785" max="11785" width="8.5703125" style="5" customWidth="1"/>
    <col min="11786" max="11786" width="18.5703125" style="5" customWidth="1"/>
    <col min="11787" max="11787" width="9.140625" style="5"/>
    <col min="11788" max="11788" width="12.42578125" style="5" bestFit="1" customWidth="1"/>
    <col min="11789" max="12031" width="9.140625" style="5"/>
    <col min="12032" max="12032" width="2" style="5" customWidth="1"/>
    <col min="12033" max="12033" width="57.85546875" style="5" customWidth="1"/>
    <col min="12034" max="12034" width="15" style="5" customWidth="1"/>
    <col min="12035" max="12035" width="14.5703125" style="5" customWidth="1"/>
    <col min="12036" max="12036" width="14.7109375" style="5" customWidth="1"/>
    <col min="12037" max="12038" width="13.5703125" style="5" customWidth="1"/>
    <col min="12039" max="12039" width="12.28515625" style="5" customWidth="1"/>
    <col min="12040" max="12040" width="14.28515625" style="5" customWidth="1"/>
    <col min="12041" max="12041" width="8.5703125" style="5" customWidth="1"/>
    <col min="12042" max="12042" width="18.5703125" style="5" customWidth="1"/>
    <col min="12043" max="12043" width="9.140625" style="5"/>
    <col min="12044" max="12044" width="12.42578125" style="5" bestFit="1" customWidth="1"/>
    <col min="12045" max="12287" width="9.140625" style="5"/>
    <col min="12288" max="12288" width="2" style="5" customWidth="1"/>
    <col min="12289" max="12289" width="57.85546875" style="5" customWidth="1"/>
    <col min="12290" max="12290" width="15" style="5" customWidth="1"/>
    <col min="12291" max="12291" width="14.5703125" style="5" customWidth="1"/>
    <col min="12292" max="12292" width="14.7109375" style="5" customWidth="1"/>
    <col min="12293" max="12294" width="13.5703125" style="5" customWidth="1"/>
    <col min="12295" max="12295" width="12.28515625" style="5" customWidth="1"/>
    <col min="12296" max="12296" width="14.28515625" style="5" customWidth="1"/>
    <col min="12297" max="12297" width="8.5703125" style="5" customWidth="1"/>
    <col min="12298" max="12298" width="18.5703125" style="5" customWidth="1"/>
    <col min="12299" max="12299" width="9.140625" style="5"/>
    <col min="12300" max="12300" width="12.42578125" style="5" bestFit="1" customWidth="1"/>
    <col min="12301" max="12543" width="9.140625" style="5"/>
    <col min="12544" max="12544" width="2" style="5" customWidth="1"/>
    <col min="12545" max="12545" width="57.85546875" style="5" customWidth="1"/>
    <col min="12546" max="12546" width="15" style="5" customWidth="1"/>
    <col min="12547" max="12547" width="14.5703125" style="5" customWidth="1"/>
    <col min="12548" max="12548" width="14.7109375" style="5" customWidth="1"/>
    <col min="12549" max="12550" width="13.5703125" style="5" customWidth="1"/>
    <col min="12551" max="12551" width="12.28515625" style="5" customWidth="1"/>
    <col min="12552" max="12552" width="14.28515625" style="5" customWidth="1"/>
    <col min="12553" max="12553" width="8.5703125" style="5" customWidth="1"/>
    <col min="12554" max="12554" width="18.5703125" style="5" customWidth="1"/>
    <col min="12555" max="12555" width="9.140625" style="5"/>
    <col min="12556" max="12556" width="12.42578125" style="5" bestFit="1" customWidth="1"/>
    <col min="12557" max="12799" width="9.140625" style="5"/>
    <col min="12800" max="12800" width="2" style="5" customWidth="1"/>
    <col min="12801" max="12801" width="57.85546875" style="5" customWidth="1"/>
    <col min="12802" max="12802" width="15" style="5" customWidth="1"/>
    <col min="12803" max="12803" width="14.5703125" style="5" customWidth="1"/>
    <col min="12804" max="12804" width="14.7109375" style="5" customWidth="1"/>
    <col min="12805" max="12806" width="13.5703125" style="5" customWidth="1"/>
    <col min="12807" max="12807" width="12.28515625" style="5" customWidth="1"/>
    <col min="12808" max="12808" width="14.28515625" style="5" customWidth="1"/>
    <col min="12809" max="12809" width="8.5703125" style="5" customWidth="1"/>
    <col min="12810" max="12810" width="18.5703125" style="5" customWidth="1"/>
    <col min="12811" max="12811" width="9.140625" style="5"/>
    <col min="12812" max="12812" width="12.42578125" style="5" bestFit="1" customWidth="1"/>
    <col min="12813" max="13055" width="9.140625" style="5"/>
    <col min="13056" max="13056" width="2" style="5" customWidth="1"/>
    <col min="13057" max="13057" width="57.85546875" style="5" customWidth="1"/>
    <col min="13058" max="13058" width="15" style="5" customWidth="1"/>
    <col min="13059" max="13059" width="14.5703125" style="5" customWidth="1"/>
    <col min="13060" max="13060" width="14.7109375" style="5" customWidth="1"/>
    <col min="13061" max="13062" width="13.5703125" style="5" customWidth="1"/>
    <col min="13063" max="13063" width="12.28515625" style="5" customWidth="1"/>
    <col min="13064" max="13064" width="14.28515625" style="5" customWidth="1"/>
    <col min="13065" max="13065" width="8.5703125" style="5" customWidth="1"/>
    <col min="13066" max="13066" width="18.5703125" style="5" customWidth="1"/>
    <col min="13067" max="13067" width="9.140625" style="5"/>
    <col min="13068" max="13068" width="12.42578125" style="5" bestFit="1" customWidth="1"/>
    <col min="13069" max="13311" width="9.140625" style="5"/>
    <col min="13312" max="13312" width="2" style="5" customWidth="1"/>
    <col min="13313" max="13313" width="57.85546875" style="5" customWidth="1"/>
    <col min="13314" max="13314" width="15" style="5" customWidth="1"/>
    <col min="13315" max="13315" width="14.5703125" style="5" customWidth="1"/>
    <col min="13316" max="13316" width="14.7109375" style="5" customWidth="1"/>
    <col min="13317" max="13318" width="13.5703125" style="5" customWidth="1"/>
    <col min="13319" max="13319" width="12.28515625" style="5" customWidth="1"/>
    <col min="13320" max="13320" width="14.28515625" style="5" customWidth="1"/>
    <col min="13321" max="13321" width="8.5703125" style="5" customWidth="1"/>
    <col min="13322" max="13322" width="18.5703125" style="5" customWidth="1"/>
    <col min="13323" max="13323" width="9.140625" style="5"/>
    <col min="13324" max="13324" width="12.42578125" style="5" bestFit="1" customWidth="1"/>
    <col min="13325" max="13567" width="9.140625" style="5"/>
    <col min="13568" max="13568" width="2" style="5" customWidth="1"/>
    <col min="13569" max="13569" width="57.85546875" style="5" customWidth="1"/>
    <col min="13570" max="13570" width="15" style="5" customWidth="1"/>
    <col min="13571" max="13571" width="14.5703125" style="5" customWidth="1"/>
    <col min="13572" max="13572" width="14.7109375" style="5" customWidth="1"/>
    <col min="13573" max="13574" width="13.5703125" style="5" customWidth="1"/>
    <col min="13575" max="13575" width="12.28515625" style="5" customWidth="1"/>
    <col min="13576" max="13576" width="14.28515625" style="5" customWidth="1"/>
    <col min="13577" max="13577" width="8.5703125" style="5" customWidth="1"/>
    <col min="13578" max="13578" width="18.5703125" style="5" customWidth="1"/>
    <col min="13579" max="13579" width="9.140625" style="5"/>
    <col min="13580" max="13580" width="12.42578125" style="5" bestFit="1" customWidth="1"/>
    <col min="13581" max="13823" width="9.140625" style="5"/>
    <col min="13824" max="13824" width="2" style="5" customWidth="1"/>
    <col min="13825" max="13825" width="57.85546875" style="5" customWidth="1"/>
    <col min="13826" max="13826" width="15" style="5" customWidth="1"/>
    <col min="13827" max="13827" width="14.5703125" style="5" customWidth="1"/>
    <col min="13828" max="13828" width="14.7109375" style="5" customWidth="1"/>
    <col min="13829" max="13830" width="13.5703125" style="5" customWidth="1"/>
    <col min="13831" max="13831" width="12.28515625" style="5" customWidth="1"/>
    <col min="13832" max="13832" width="14.28515625" style="5" customWidth="1"/>
    <col min="13833" max="13833" width="8.5703125" style="5" customWidth="1"/>
    <col min="13834" max="13834" width="18.5703125" style="5" customWidth="1"/>
    <col min="13835" max="13835" width="9.140625" style="5"/>
    <col min="13836" max="13836" width="12.42578125" style="5" bestFit="1" customWidth="1"/>
    <col min="13837" max="14079" width="9.140625" style="5"/>
    <col min="14080" max="14080" width="2" style="5" customWidth="1"/>
    <col min="14081" max="14081" width="57.85546875" style="5" customWidth="1"/>
    <col min="14082" max="14082" width="15" style="5" customWidth="1"/>
    <col min="14083" max="14083" width="14.5703125" style="5" customWidth="1"/>
    <col min="14084" max="14084" width="14.7109375" style="5" customWidth="1"/>
    <col min="14085" max="14086" width="13.5703125" style="5" customWidth="1"/>
    <col min="14087" max="14087" width="12.28515625" style="5" customWidth="1"/>
    <col min="14088" max="14088" width="14.28515625" style="5" customWidth="1"/>
    <col min="14089" max="14089" width="8.5703125" style="5" customWidth="1"/>
    <col min="14090" max="14090" width="18.5703125" style="5" customWidth="1"/>
    <col min="14091" max="14091" width="9.140625" style="5"/>
    <col min="14092" max="14092" width="12.42578125" style="5" bestFit="1" customWidth="1"/>
    <col min="14093" max="14335" width="9.140625" style="5"/>
    <col min="14336" max="14336" width="2" style="5" customWidth="1"/>
    <col min="14337" max="14337" width="57.85546875" style="5" customWidth="1"/>
    <col min="14338" max="14338" width="15" style="5" customWidth="1"/>
    <col min="14339" max="14339" width="14.5703125" style="5" customWidth="1"/>
    <col min="14340" max="14340" width="14.7109375" style="5" customWidth="1"/>
    <col min="14341" max="14342" width="13.5703125" style="5" customWidth="1"/>
    <col min="14343" max="14343" width="12.28515625" style="5" customWidth="1"/>
    <col min="14344" max="14344" width="14.28515625" style="5" customWidth="1"/>
    <col min="14345" max="14345" width="8.5703125" style="5" customWidth="1"/>
    <col min="14346" max="14346" width="18.5703125" style="5" customWidth="1"/>
    <col min="14347" max="14347" width="9.140625" style="5"/>
    <col min="14348" max="14348" width="12.42578125" style="5" bestFit="1" customWidth="1"/>
    <col min="14349" max="14591" width="9.140625" style="5"/>
    <col min="14592" max="14592" width="2" style="5" customWidth="1"/>
    <col min="14593" max="14593" width="57.85546875" style="5" customWidth="1"/>
    <col min="14594" max="14594" width="15" style="5" customWidth="1"/>
    <col min="14595" max="14595" width="14.5703125" style="5" customWidth="1"/>
    <col min="14596" max="14596" width="14.7109375" style="5" customWidth="1"/>
    <col min="14597" max="14598" width="13.5703125" style="5" customWidth="1"/>
    <col min="14599" max="14599" width="12.28515625" style="5" customWidth="1"/>
    <col min="14600" max="14600" width="14.28515625" style="5" customWidth="1"/>
    <col min="14601" max="14601" width="8.5703125" style="5" customWidth="1"/>
    <col min="14602" max="14602" width="18.5703125" style="5" customWidth="1"/>
    <col min="14603" max="14603" width="9.140625" style="5"/>
    <col min="14604" max="14604" width="12.42578125" style="5" bestFit="1" customWidth="1"/>
    <col min="14605" max="14847" width="9.140625" style="5"/>
    <col min="14848" max="14848" width="2" style="5" customWidth="1"/>
    <col min="14849" max="14849" width="57.85546875" style="5" customWidth="1"/>
    <col min="14850" max="14850" width="15" style="5" customWidth="1"/>
    <col min="14851" max="14851" width="14.5703125" style="5" customWidth="1"/>
    <col min="14852" max="14852" width="14.7109375" style="5" customWidth="1"/>
    <col min="14853" max="14854" width="13.5703125" style="5" customWidth="1"/>
    <col min="14855" max="14855" width="12.28515625" style="5" customWidth="1"/>
    <col min="14856" max="14856" width="14.28515625" style="5" customWidth="1"/>
    <col min="14857" max="14857" width="8.5703125" style="5" customWidth="1"/>
    <col min="14858" max="14858" width="18.5703125" style="5" customWidth="1"/>
    <col min="14859" max="14859" width="9.140625" style="5"/>
    <col min="14860" max="14860" width="12.42578125" style="5" bestFit="1" customWidth="1"/>
    <col min="14861" max="15103" width="9.140625" style="5"/>
    <col min="15104" max="15104" width="2" style="5" customWidth="1"/>
    <col min="15105" max="15105" width="57.85546875" style="5" customWidth="1"/>
    <col min="15106" max="15106" width="15" style="5" customWidth="1"/>
    <col min="15107" max="15107" width="14.5703125" style="5" customWidth="1"/>
    <col min="15108" max="15108" width="14.7109375" style="5" customWidth="1"/>
    <col min="15109" max="15110" width="13.5703125" style="5" customWidth="1"/>
    <col min="15111" max="15111" width="12.28515625" style="5" customWidth="1"/>
    <col min="15112" max="15112" width="14.28515625" style="5" customWidth="1"/>
    <col min="15113" max="15113" width="8.5703125" style="5" customWidth="1"/>
    <col min="15114" max="15114" width="18.5703125" style="5" customWidth="1"/>
    <col min="15115" max="15115" width="9.140625" style="5"/>
    <col min="15116" max="15116" width="12.42578125" style="5" bestFit="1" customWidth="1"/>
    <col min="15117" max="15359" width="9.140625" style="5"/>
    <col min="15360" max="15360" width="2" style="5" customWidth="1"/>
    <col min="15361" max="15361" width="57.85546875" style="5" customWidth="1"/>
    <col min="15362" max="15362" width="15" style="5" customWidth="1"/>
    <col min="15363" max="15363" width="14.5703125" style="5" customWidth="1"/>
    <col min="15364" max="15364" width="14.7109375" style="5" customWidth="1"/>
    <col min="15365" max="15366" width="13.5703125" style="5" customWidth="1"/>
    <col min="15367" max="15367" width="12.28515625" style="5" customWidth="1"/>
    <col min="15368" max="15368" width="14.28515625" style="5" customWidth="1"/>
    <col min="15369" max="15369" width="8.5703125" style="5" customWidth="1"/>
    <col min="15370" max="15370" width="18.5703125" style="5" customWidth="1"/>
    <col min="15371" max="15371" width="9.140625" style="5"/>
    <col min="15372" max="15372" width="12.42578125" style="5" bestFit="1" customWidth="1"/>
    <col min="15373" max="15615" width="9.140625" style="5"/>
    <col min="15616" max="15616" width="2" style="5" customWidth="1"/>
    <col min="15617" max="15617" width="57.85546875" style="5" customWidth="1"/>
    <col min="15618" max="15618" width="15" style="5" customWidth="1"/>
    <col min="15619" max="15619" width="14.5703125" style="5" customWidth="1"/>
    <col min="15620" max="15620" width="14.7109375" style="5" customWidth="1"/>
    <col min="15621" max="15622" width="13.5703125" style="5" customWidth="1"/>
    <col min="15623" max="15623" width="12.28515625" style="5" customWidth="1"/>
    <col min="15624" max="15624" width="14.28515625" style="5" customWidth="1"/>
    <col min="15625" max="15625" width="8.5703125" style="5" customWidth="1"/>
    <col min="15626" max="15626" width="18.5703125" style="5" customWidth="1"/>
    <col min="15627" max="15627" width="9.140625" style="5"/>
    <col min="15628" max="15628" width="12.42578125" style="5" bestFit="1" customWidth="1"/>
    <col min="15629" max="15871" width="9.140625" style="5"/>
    <col min="15872" max="15872" width="2" style="5" customWidth="1"/>
    <col min="15873" max="15873" width="57.85546875" style="5" customWidth="1"/>
    <col min="15874" max="15874" width="15" style="5" customWidth="1"/>
    <col min="15875" max="15875" width="14.5703125" style="5" customWidth="1"/>
    <col min="15876" max="15876" width="14.7109375" style="5" customWidth="1"/>
    <col min="15877" max="15878" width="13.5703125" style="5" customWidth="1"/>
    <col min="15879" max="15879" width="12.28515625" style="5" customWidth="1"/>
    <col min="15880" max="15880" width="14.28515625" style="5" customWidth="1"/>
    <col min="15881" max="15881" width="8.5703125" style="5" customWidth="1"/>
    <col min="15882" max="15882" width="18.5703125" style="5" customWidth="1"/>
    <col min="15883" max="15883" width="9.140625" style="5"/>
    <col min="15884" max="15884" width="12.42578125" style="5" bestFit="1" customWidth="1"/>
    <col min="15885" max="16127" width="9.140625" style="5"/>
    <col min="16128" max="16128" width="2" style="5" customWidth="1"/>
    <col min="16129" max="16129" width="57.85546875" style="5" customWidth="1"/>
    <col min="16130" max="16130" width="15" style="5" customWidth="1"/>
    <col min="16131" max="16131" width="14.5703125" style="5" customWidth="1"/>
    <col min="16132" max="16132" width="14.7109375" style="5" customWidth="1"/>
    <col min="16133" max="16134" width="13.5703125" style="5" customWidth="1"/>
    <col min="16135" max="16135" width="12.28515625" style="5" customWidth="1"/>
    <col min="16136" max="16136" width="14.28515625" style="5" customWidth="1"/>
    <col min="16137" max="16137" width="8.5703125" style="5" customWidth="1"/>
    <col min="16138" max="16138" width="18.5703125" style="5" customWidth="1"/>
    <col min="16139" max="16139" width="9.140625" style="5"/>
    <col min="16140" max="16140" width="12.42578125" style="5" bestFit="1" customWidth="1"/>
    <col min="16141" max="16384" width="9.140625" style="5"/>
  </cols>
  <sheetData>
    <row r="1" spans="1:12" ht="21" customHeight="1" x14ac:dyDescent="0.25">
      <c r="C1" s="7"/>
      <c r="L1" s="31"/>
    </row>
    <row r="2" spans="1:12" ht="15.75" customHeight="1" x14ac:dyDescent="0.2">
      <c r="B2" s="7"/>
    </row>
    <row r="3" spans="1:12" ht="20.25" x14ac:dyDescent="0.3">
      <c r="A3" s="92" t="s">
        <v>219</v>
      </c>
      <c r="B3" s="93"/>
      <c r="C3" s="93"/>
      <c r="D3" s="93"/>
      <c r="E3" s="93"/>
      <c r="F3" s="93"/>
      <c r="G3" s="93"/>
      <c r="H3" s="93"/>
      <c r="I3" s="93"/>
      <c r="J3" s="93"/>
    </row>
    <row r="4" spans="1:12" ht="15.75" thickBot="1" x14ac:dyDescent="0.3">
      <c r="A4" s="56"/>
      <c r="B4" s="55"/>
      <c r="C4" s="55"/>
      <c r="D4" s="55"/>
      <c r="E4" s="55"/>
      <c r="F4" s="55"/>
      <c r="G4" s="55"/>
      <c r="H4" s="55"/>
      <c r="I4" s="55"/>
      <c r="J4" s="57" t="s">
        <v>125</v>
      </c>
    </row>
    <row r="5" spans="1:12" ht="15" x14ac:dyDescent="0.25">
      <c r="A5" s="58"/>
      <c r="B5" s="427" t="s">
        <v>126</v>
      </c>
      <c r="C5" s="59"/>
      <c r="D5" s="60"/>
      <c r="E5" s="60" t="s">
        <v>25</v>
      </c>
      <c r="F5" s="60"/>
      <c r="G5" s="60"/>
      <c r="H5" s="94"/>
      <c r="I5" s="428" t="s">
        <v>26</v>
      </c>
      <c r="J5" s="95"/>
    </row>
    <row r="6" spans="1:12" ht="15" customHeight="1" x14ac:dyDescent="0.25">
      <c r="A6" s="61"/>
      <c r="B6" s="96" t="s">
        <v>27</v>
      </c>
      <c r="C6" s="515" t="s">
        <v>127</v>
      </c>
      <c r="D6" s="518" t="s">
        <v>128</v>
      </c>
      <c r="E6" s="519"/>
      <c r="F6" s="97" t="s">
        <v>28</v>
      </c>
      <c r="G6" s="98" t="s">
        <v>29</v>
      </c>
      <c r="H6" s="520" t="s">
        <v>30</v>
      </c>
      <c r="I6" s="99" t="s">
        <v>31</v>
      </c>
      <c r="J6" s="62" t="s">
        <v>32</v>
      </c>
    </row>
    <row r="7" spans="1:12" ht="12.75" customHeight="1" x14ac:dyDescent="0.2">
      <c r="A7" s="61"/>
      <c r="B7" s="96"/>
      <c r="C7" s="516"/>
      <c r="D7" s="523" t="s">
        <v>82</v>
      </c>
      <c r="E7" s="525" t="s">
        <v>83</v>
      </c>
      <c r="F7" s="100">
        <v>0.33800000000000002</v>
      </c>
      <c r="G7" s="101">
        <v>0.02</v>
      </c>
      <c r="H7" s="521"/>
      <c r="I7" s="99"/>
      <c r="J7" s="63"/>
    </row>
    <row r="8" spans="1:12" ht="12.75" customHeight="1" x14ac:dyDescent="0.2">
      <c r="A8" s="61"/>
      <c r="B8" s="96"/>
      <c r="C8" s="517"/>
      <c r="D8" s="524"/>
      <c r="E8" s="524"/>
      <c r="F8" s="102"/>
      <c r="G8" s="103"/>
      <c r="H8" s="522"/>
      <c r="I8" s="99"/>
      <c r="J8" s="429"/>
    </row>
    <row r="9" spans="1:12" ht="15.75" thickBot="1" x14ac:dyDescent="0.3">
      <c r="A9" s="64"/>
      <c r="B9" s="104" t="s">
        <v>33</v>
      </c>
      <c r="C9" s="105" t="s">
        <v>34</v>
      </c>
      <c r="D9" s="65" t="s">
        <v>35</v>
      </c>
      <c r="E9" s="65" t="s">
        <v>36</v>
      </c>
      <c r="F9" s="65" t="s">
        <v>39</v>
      </c>
      <c r="G9" s="65" t="s">
        <v>40</v>
      </c>
      <c r="H9" s="65" t="s">
        <v>56</v>
      </c>
      <c r="I9" s="106" t="s">
        <v>57</v>
      </c>
      <c r="J9" s="107"/>
    </row>
    <row r="10" spans="1:12" ht="15" x14ac:dyDescent="0.25">
      <c r="A10" s="108" t="s">
        <v>84</v>
      </c>
      <c r="B10" s="109"/>
      <c r="C10" s="110"/>
      <c r="D10" s="110"/>
      <c r="E10" s="110"/>
      <c r="F10" s="111"/>
      <c r="G10" s="110"/>
      <c r="H10" s="110"/>
      <c r="I10" s="112"/>
      <c r="J10" s="113"/>
    </row>
    <row r="11" spans="1:12" ht="15" x14ac:dyDescent="0.25">
      <c r="A11" s="279" t="s">
        <v>80</v>
      </c>
      <c r="B11" s="280">
        <f t="shared" ref="B11:B17" si="0">SUM(C11+F11+G11+H11)</f>
        <v>39526100</v>
      </c>
      <c r="C11" s="281">
        <f t="shared" ref="C11:C16" si="1">SUM(D11+E11)</f>
        <v>22323396</v>
      </c>
      <c r="D11" s="281">
        <v>21780396</v>
      </c>
      <c r="E11" s="282">
        <v>543000</v>
      </c>
      <c r="F11" s="402">
        <f>ROUND((D11*0.338+E11*0.338),0)-128212</f>
        <v>7417096</v>
      </c>
      <c r="G11" s="402">
        <f t="shared" ref="G11:G17" si="2">ROUND((D11*0.02),0)</f>
        <v>435608</v>
      </c>
      <c r="H11" s="282">
        <f>9350000</f>
        <v>9350000</v>
      </c>
      <c r="I11" s="283">
        <f>47.24+1</f>
        <v>48.24</v>
      </c>
      <c r="J11" s="430"/>
    </row>
    <row r="12" spans="1:12" ht="45" x14ac:dyDescent="0.25">
      <c r="A12" s="284" t="s">
        <v>44</v>
      </c>
      <c r="B12" s="285">
        <f t="shared" si="0"/>
        <v>212992506</v>
      </c>
      <c r="C12" s="286">
        <f t="shared" si="1"/>
        <v>65191443</v>
      </c>
      <c r="D12" s="287">
        <v>37412369</v>
      </c>
      <c r="E12" s="288">
        <v>27779074</v>
      </c>
      <c r="F12" s="403">
        <f>ROUND((D12*0.338+E12*0.338),0)-12229</f>
        <v>22022479</v>
      </c>
      <c r="G12" s="403">
        <f t="shared" si="2"/>
        <v>748247</v>
      </c>
      <c r="H12" s="289">
        <f>124503084+527253</f>
        <v>125030337</v>
      </c>
      <c r="I12" s="290">
        <v>83.76</v>
      </c>
      <c r="J12" s="430" t="s">
        <v>158</v>
      </c>
    </row>
    <row r="13" spans="1:12" ht="15" x14ac:dyDescent="0.25">
      <c r="A13" s="279" t="s">
        <v>129</v>
      </c>
      <c r="B13" s="285">
        <f t="shared" si="0"/>
        <v>100000000</v>
      </c>
      <c r="C13" s="286">
        <f t="shared" si="1"/>
        <v>54450000</v>
      </c>
      <c r="D13" s="291">
        <v>41450000</v>
      </c>
      <c r="E13" s="292">
        <v>13000000</v>
      </c>
      <c r="F13" s="292">
        <v>18170000</v>
      </c>
      <c r="G13" s="292">
        <v>830000</v>
      </c>
      <c r="H13" s="292">
        <v>26550000</v>
      </c>
      <c r="I13" s="290">
        <f>174.35-1</f>
        <v>173.35</v>
      </c>
      <c r="J13" s="430" t="s">
        <v>159</v>
      </c>
    </row>
    <row r="14" spans="1:12" ht="15" x14ac:dyDescent="0.25">
      <c r="A14" s="284" t="s">
        <v>45</v>
      </c>
      <c r="B14" s="280">
        <f t="shared" si="0"/>
        <v>6725824</v>
      </c>
      <c r="C14" s="282">
        <f t="shared" si="1"/>
        <v>3795600</v>
      </c>
      <c r="D14" s="293">
        <v>2905600</v>
      </c>
      <c r="E14" s="294">
        <v>890000</v>
      </c>
      <c r="F14" s="402">
        <f>ROUND((D14*0.338+E14*0.338),0)-1</f>
        <v>1282912</v>
      </c>
      <c r="G14" s="402">
        <f t="shared" si="2"/>
        <v>58112</v>
      </c>
      <c r="H14" s="294">
        <v>1589200</v>
      </c>
      <c r="I14" s="283">
        <v>6</v>
      </c>
      <c r="J14" s="140"/>
    </row>
    <row r="15" spans="1:12" ht="30" x14ac:dyDescent="0.25">
      <c r="A15" s="279" t="s">
        <v>42</v>
      </c>
      <c r="B15" s="280">
        <f t="shared" si="0"/>
        <v>175635717</v>
      </c>
      <c r="C15" s="281">
        <f t="shared" si="1"/>
        <v>56015563</v>
      </c>
      <c r="D15" s="295">
        <v>55675563</v>
      </c>
      <c r="E15" s="294">
        <v>340000</v>
      </c>
      <c r="F15" s="402">
        <f>ROUND((D15*0.338+E15*0.338),0)-72618</f>
        <v>18860642</v>
      </c>
      <c r="G15" s="402">
        <f>ROUND((D15*0.02),0)+1</f>
        <v>1113512</v>
      </c>
      <c r="H15" s="294">
        <v>99646000</v>
      </c>
      <c r="I15" s="283">
        <f>135.39-5</f>
        <v>130.38999999999999</v>
      </c>
      <c r="J15" s="430" t="s">
        <v>160</v>
      </c>
    </row>
    <row r="16" spans="1:12" ht="15" x14ac:dyDescent="0.25">
      <c r="A16" s="279" t="s">
        <v>43</v>
      </c>
      <c r="B16" s="280">
        <f t="shared" si="0"/>
        <v>14821500</v>
      </c>
      <c r="C16" s="281">
        <f t="shared" si="1"/>
        <v>0</v>
      </c>
      <c r="D16" s="293"/>
      <c r="E16" s="294"/>
      <c r="F16" s="402">
        <f>ROUND((D16*0.338+E16*0.338),0)</f>
        <v>0</v>
      </c>
      <c r="G16" s="402">
        <f t="shared" si="2"/>
        <v>0</v>
      </c>
      <c r="H16" s="294">
        <v>14821500</v>
      </c>
      <c r="I16" s="283"/>
      <c r="J16" s="140"/>
    </row>
    <row r="17" spans="1:12" ht="15" x14ac:dyDescent="0.25">
      <c r="A17" s="279" t="s">
        <v>41</v>
      </c>
      <c r="B17" s="280">
        <f t="shared" si="0"/>
        <v>28635170</v>
      </c>
      <c r="C17" s="281">
        <f>SUM(D17+E17)</f>
        <v>15645000</v>
      </c>
      <c r="D17" s="293">
        <v>14889000</v>
      </c>
      <c r="E17" s="294">
        <v>756000</v>
      </c>
      <c r="F17" s="402">
        <f>ROUND((D17*0.338+E17*0.338),0)</f>
        <v>5288010</v>
      </c>
      <c r="G17" s="402">
        <f t="shared" si="2"/>
        <v>297780</v>
      </c>
      <c r="H17" s="294">
        <v>7404380</v>
      </c>
      <c r="I17" s="283">
        <v>36.9</v>
      </c>
      <c r="J17" s="140"/>
    </row>
    <row r="18" spans="1:12" ht="15.75" thickBot="1" x14ac:dyDescent="0.3">
      <c r="A18" s="122" t="s">
        <v>130</v>
      </c>
      <c r="B18" s="123">
        <f t="shared" ref="B18:I18" si="3">SUM(B11:B17)</f>
        <v>578336817</v>
      </c>
      <c r="C18" s="124">
        <f t="shared" si="3"/>
        <v>217421002</v>
      </c>
      <c r="D18" s="124">
        <f t="shared" si="3"/>
        <v>174112928</v>
      </c>
      <c r="E18" s="124">
        <f t="shared" si="3"/>
        <v>43308074</v>
      </c>
      <c r="F18" s="125">
        <f t="shared" si="3"/>
        <v>73041139</v>
      </c>
      <c r="G18" s="125">
        <f t="shared" si="3"/>
        <v>3483259</v>
      </c>
      <c r="H18" s="125">
        <f t="shared" si="3"/>
        <v>284391417</v>
      </c>
      <c r="I18" s="126">
        <f t="shared" si="3"/>
        <v>478.64</v>
      </c>
      <c r="J18" s="431"/>
    </row>
    <row r="19" spans="1:12" ht="13.5" thickTop="1" x14ac:dyDescent="0.2">
      <c r="A19" s="127"/>
      <c r="B19" s="128"/>
      <c r="C19" s="129"/>
      <c r="D19" s="129"/>
      <c r="E19" s="129"/>
      <c r="F19" s="130"/>
      <c r="G19" s="130"/>
      <c r="H19" s="130"/>
      <c r="I19" s="131"/>
      <c r="J19" s="432"/>
    </row>
    <row r="20" spans="1:12" ht="15" x14ac:dyDescent="0.25">
      <c r="A20" s="132" t="s">
        <v>131</v>
      </c>
      <c r="B20" s="133"/>
      <c r="C20" s="134"/>
      <c r="D20" s="134"/>
      <c r="E20" s="134"/>
      <c r="F20" s="134"/>
      <c r="G20" s="134"/>
      <c r="H20" s="134"/>
      <c r="I20" s="135"/>
      <c r="J20" s="432"/>
    </row>
    <row r="21" spans="1:12" ht="30" customHeight="1" x14ac:dyDescent="0.25">
      <c r="A21" s="385" t="s">
        <v>161</v>
      </c>
      <c r="B21" s="136">
        <f t="shared" ref="B21:B33" si="4">SUM(C21+F21+G21+H21)</f>
        <v>60000</v>
      </c>
      <c r="C21" s="296">
        <f t="shared" ref="C21:C33" si="5">SUM(D21+E21)</f>
        <v>0</v>
      </c>
      <c r="D21" s="296"/>
      <c r="E21" s="296">
        <v>0</v>
      </c>
      <c r="F21" s="296">
        <v>0</v>
      </c>
      <c r="G21" s="296">
        <v>0</v>
      </c>
      <c r="H21" s="144">
        <v>60000</v>
      </c>
      <c r="I21" s="297"/>
      <c r="J21" s="140" t="s">
        <v>162</v>
      </c>
    </row>
    <row r="22" spans="1:12" ht="15" x14ac:dyDescent="0.25">
      <c r="A22" s="385" t="s">
        <v>163</v>
      </c>
      <c r="B22" s="136">
        <f t="shared" si="4"/>
        <v>5000</v>
      </c>
      <c r="C22" s="137">
        <f t="shared" si="5"/>
        <v>0</v>
      </c>
      <c r="D22" s="137"/>
      <c r="E22" s="137"/>
      <c r="F22" s="137"/>
      <c r="G22" s="137"/>
      <c r="H22" s="138">
        <v>5000</v>
      </c>
      <c r="I22" s="139"/>
      <c r="J22" s="140" t="s">
        <v>80</v>
      </c>
    </row>
    <row r="23" spans="1:12" ht="15" x14ac:dyDescent="0.25">
      <c r="A23" s="385" t="s">
        <v>164</v>
      </c>
      <c r="B23" s="136">
        <f t="shared" si="4"/>
        <v>100000</v>
      </c>
      <c r="C23" s="137">
        <f t="shared" si="5"/>
        <v>0</v>
      </c>
      <c r="D23" s="137"/>
      <c r="E23" s="137">
        <v>0</v>
      </c>
      <c r="F23" s="137">
        <v>0</v>
      </c>
      <c r="G23" s="137">
        <v>0</v>
      </c>
      <c r="H23" s="138">
        <v>100000</v>
      </c>
      <c r="I23" s="139"/>
      <c r="J23" s="140" t="s">
        <v>80</v>
      </c>
    </row>
    <row r="24" spans="1:12" ht="15" x14ac:dyDescent="0.25">
      <c r="A24" s="385" t="s">
        <v>165</v>
      </c>
      <c r="B24" s="136">
        <f>SUM(C24+F24+G24+H24)</f>
        <v>335000</v>
      </c>
      <c r="C24" s="137">
        <f t="shared" si="5"/>
        <v>135000</v>
      </c>
      <c r="D24" s="137"/>
      <c r="E24" s="137">
        <v>135000</v>
      </c>
      <c r="F24" s="137">
        <v>0</v>
      </c>
      <c r="G24" s="137">
        <v>0</v>
      </c>
      <c r="H24" s="138">
        <v>200000</v>
      </c>
      <c r="I24" s="139"/>
      <c r="J24" s="140" t="s">
        <v>80</v>
      </c>
    </row>
    <row r="25" spans="1:12" ht="15" x14ac:dyDescent="0.25">
      <c r="A25" s="385" t="s">
        <v>166</v>
      </c>
      <c r="B25" s="136">
        <f t="shared" si="4"/>
        <v>230000</v>
      </c>
      <c r="C25" s="137">
        <f t="shared" si="5"/>
        <v>0</v>
      </c>
      <c r="D25" s="137"/>
      <c r="E25" s="137">
        <v>0</v>
      </c>
      <c r="F25" s="137">
        <v>0</v>
      </c>
      <c r="G25" s="137">
        <v>0</v>
      </c>
      <c r="H25" s="138">
        <v>230000</v>
      </c>
      <c r="I25" s="139"/>
      <c r="J25" s="140" t="s">
        <v>80</v>
      </c>
    </row>
    <row r="26" spans="1:12" ht="15" x14ac:dyDescent="0.25">
      <c r="A26" s="385" t="s">
        <v>167</v>
      </c>
      <c r="B26" s="136">
        <f>SUM(C26+F26+G26+H26)</f>
        <v>70000</v>
      </c>
      <c r="C26" s="137">
        <f t="shared" si="5"/>
        <v>0</v>
      </c>
      <c r="D26" s="137"/>
      <c r="E26" s="137">
        <v>0</v>
      </c>
      <c r="F26" s="137">
        <v>0</v>
      </c>
      <c r="G26" s="137">
        <v>0</v>
      </c>
      <c r="H26" s="138">
        <v>70000</v>
      </c>
      <c r="I26" s="139"/>
      <c r="J26" s="140" t="s">
        <v>168</v>
      </c>
      <c r="L26" s="7"/>
    </row>
    <row r="27" spans="1:12" ht="29.1" customHeight="1" x14ac:dyDescent="0.25">
      <c r="A27" s="385" t="s">
        <v>169</v>
      </c>
      <c r="B27" s="136">
        <f t="shared" si="4"/>
        <v>410000</v>
      </c>
      <c r="C27" s="137">
        <f t="shared" si="5"/>
        <v>0</v>
      </c>
      <c r="D27" s="137"/>
      <c r="E27" s="137">
        <v>0</v>
      </c>
      <c r="F27" s="137">
        <v>0</v>
      </c>
      <c r="G27" s="137">
        <v>0</v>
      </c>
      <c r="H27" s="138">
        <v>410000</v>
      </c>
      <c r="I27" s="139"/>
      <c r="J27" s="140" t="s">
        <v>80</v>
      </c>
      <c r="L27" s="7"/>
    </row>
    <row r="28" spans="1:12" x14ac:dyDescent="0.2">
      <c r="A28" s="66" t="s">
        <v>231</v>
      </c>
      <c r="B28" s="141">
        <f t="shared" si="4"/>
        <v>900000</v>
      </c>
      <c r="C28" s="137">
        <f t="shared" si="5"/>
        <v>0</v>
      </c>
      <c r="D28" s="137"/>
      <c r="E28" s="137"/>
      <c r="F28" s="137"/>
      <c r="G28" s="137">
        <f t="shared" ref="G28:G33" si="6">ROUND((D28*0.02),0)</f>
        <v>0</v>
      </c>
      <c r="H28" s="138">
        <v>900000</v>
      </c>
      <c r="I28" s="139">
        <v>0</v>
      </c>
      <c r="J28" s="433" t="s">
        <v>46</v>
      </c>
      <c r="L28" s="7"/>
    </row>
    <row r="29" spans="1:12" x14ac:dyDescent="0.2">
      <c r="A29" s="71" t="s">
        <v>87</v>
      </c>
      <c r="B29" s="143">
        <f t="shared" ref="B29" si="7">SUM(C29+F29+G29+H29)</f>
        <v>17336381</v>
      </c>
      <c r="C29" s="144">
        <f t="shared" si="5"/>
        <v>12766113</v>
      </c>
      <c r="D29" s="144">
        <v>12766113</v>
      </c>
      <c r="E29" s="144"/>
      <c r="F29" s="144">
        <v>4314946</v>
      </c>
      <c r="G29" s="144">
        <v>255322</v>
      </c>
      <c r="H29" s="144"/>
      <c r="I29" s="145">
        <v>25</v>
      </c>
      <c r="J29" s="433" t="s">
        <v>41</v>
      </c>
      <c r="L29" s="7"/>
    </row>
    <row r="30" spans="1:12" ht="15" x14ac:dyDescent="0.25">
      <c r="A30" s="385" t="s">
        <v>102</v>
      </c>
      <c r="B30" s="136">
        <f t="shared" si="4"/>
        <v>7153503</v>
      </c>
      <c r="C30" s="137">
        <f t="shared" si="5"/>
        <v>1027984</v>
      </c>
      <c r="D30" s="137">
        <v>1027984</v>
      </c>
      <c r="E30" s="137"/>
      <c r="F30" s="137">
        <v>347459</v>
      </c>
      <c r="G30" s="137">
        <v>20560</v>
      </c>
      <c r="H30" s="138">
        <v>5757500</v>
      </c>
      <c r="I30" s="142">
        <v>2.2999999999999998</v>
      </c>
      <c r="J30" s="434" t="s">
        <v>91</v>
      </c>
      <c r="L30" s="7"/>
    </row>
    <row r="31" spans="1:12" x14ac:dyDescent="0.2">
      <c r="A31" s="66" t="s">
        <v>90</v>
      </c>
      <c r="B31" s="143">
        <f t="shared" si="4"/>
        <v>170000</v>
      </c>
      <c r="C31" s="144">
        <f t="shared" si="5"/>
        <v>83000</v>
      </c>
      <c r="D31" s="144"/>
      <c r="E31" s="144">
        <f>65000+18000</f>
        <v>83000</v>
      </c>
      <c r="F31" s="144">
        <v>5000</v>
      </c>
      <c r="G31" s="144">
        <v>0</v>
      </c>
      <c r="H31" s="144">
        <f>100000-18000</f>
        <v>82000</v>
      </c>
      <c r="I31" s="145"/>
      <c r="J31" s="433" t="s">
        <v>41</v>
      </c>
      <c r="L31" s="7"/>
    </row>
    <row r="32" spans="1:12" x14ac:dyDescent="0.2">
      <c r="A32" s="66" t="s">
        <v>89</v>
      </c>
      <c r="B32" s="141">
        <f t="shared" si="4"/>
        <v>824000</v>
      </c>
      <c r="C32" s="137">
        <f t="shared" si="5"/>
        <v>0</v>
      </c>
      <c r="D32" s="137"/>
      <c r="E32" s="137">
        <v>0</v>
      </c>
      <c r="F32" s="137">
        <v>0</v>
      </c>
      <c r="G32" s="137">
        <v>0</v>
      </c>
      <c r="H32" s="138">
        <v>824000</v>
      </c>
      <c r="I32" s="146">
        <v>0</v>
      </c>
      <c r="J32" s="433" t="s">
        <v>41</v>
      </c>
    </row>
    <row r="33" spans="1:12" x14ac:dyDescent="0.2">
      <c r="A33" s="66" t="s">
        <v>88</v>
      </c>
      <c r="B33" s="141">
        <f t="shared" si="4"/>
        <v>200000</v>
      </c>
      <c r="C33" s="137">
        <f t="shared" si="5"/>
        <v>0</v>
      </c>
      <c r="D33" s="137"/>
      <c r="E33" s="137"/>
      <c r="F33" s="137">
        <f>ROUND((D33*0.338+E33*0.338),0)</f>
        <v>0</v>
      </c>
      <c r="G33" s="137">
        <f t="shared" si="6"/>
        <v>0</v>
      </c>
      <c r="H33" s="138">
        <v>200000</v>
      </c>
      <c r="I33" s="139">
        <v>0</v>
      </c>
      <c r="J33" s="433" t="s">
        <v>41</v>
      </c>
      <c r="L33" s="7"/>
    </row>
    <row r="34" spans="1:12" ht="13.5" thickBot="1" x14ac:dyDescent="0.25">
      <c r="A34" s="147" t="s">
        <v>132</v>
      </c>
      <c r="B34" s="148">
        <f t="shared" ref="B34:I34" si="8">SUM(B21:B33)</f>
        <v>27793884</v>
      </c>
      <c r="C34" s="149">
        <f t="shared" si="8"/>
        <v>14012097</v>
      </c>
      <c r="D34" s="149">
        <f t="shared" si="8"/>
        <v>13794097</v>
      </c>
      <c r="E34" s="149">
        <f t="shared" si="8"/>
        <v>218000</v>
      </c>
      <c r="F34" s="149">
        <f t="shared" si="8"/>
        <v>4667405</v>
      </c>
      <c r="G34" s="149">
        <f t="shared" si="8"/>
        <v>275882</v>
      </c>
      <c r="H34" s="149">
        <f t="shared" si="8"/>
        <v>8838500</v>
      </c>
      <c r="I34" s="150">
        <f t="shared" si="8"/>
        <v>27.3</v>
      </c>
      <c r="J34" s="151"/>
    </row>
    <row r="35" spans="1:12" x14ac:dyDescent="0.2">
      <c r="A35" s="298"/>
      <c r="B35" s="299"/>
      <c r="C35" s="300"/>
      <c r="D35" s="152"/>
      <c r="E35" s="152"/>
      <c r="F35" s="152"/>
      <c r="G35" s="301"/>
      <c r="H35" s="301"/>
      <c r="I35" s="302"/>
      <c r="J35" s="435"/>
    </row>
    <row r="36" spans="1:12" ht="15" x14ac:dyDescent="0.25">
      <c r="A36" s="132" t="s">
        <v>133</v>
      </c>
      <c r="B36" s="153"/>
      <c r="C36" s="154"/>
      <c r="D36" s="154"/>
      <c r="E36" s="154"/>
      <c r="F36" s="154"/>
      <c r="G36" s="154"/>
      <c r="H36" s="155"/>
      <c r="I36" s="156"/>
      <c r="J36" s="436"/>
    </row>
    <row r="37" spans="1:12" ht="15" x14ac:dyDescent="0.25">
      <c r="A37" s="392" t="s">
        <v>85</v>
      </c>
      <c r="B37" s="141">
        <f>C37+F37+G37+H37</f>
        <v>0</v>
      </c>
      <c r="C37" s="138">
        <f t="shared" ref="C37:C40" si="9">SUM(D37+E37)</f>
        <v>0</v>
      </c>
      <c r="D37" s="138"/>
      <c r="E37" s="138"/>
      <c r="F37" s="138">
        <f>ROUND((D37*0.338+E37*0.338),0)</f>
        <v>0</v>
      </c>
      <c r="G37" s="138">
        <f>ROUND((D37*0.02),0)</f>
        <v>0</v>
      </c>
      <c r="H37" s="138"/>
      <c r="I37" s="142">
        <v>1.8</v>
      </c>
      <c r="J37" s="437" t="s">
        <v>80</v>
      </c>
    </row>
    <row r="38" spans="1:12" ht="15" x14ac:dyDescent="0.25">
      <c r="A38" s="392" t="s">
        <v>86</v>
      </c>
      <c r="B38" s="141">
        <f>C38+F38+G38+H38</f>
        <v>0</v>
      </c>
      <c r="C38" s="138">
        <f t="shared" si="9"/>
        <v>0</v>
      </c>
      <c r="D38" s="138"/>
      <c r="E38" s="138"/>
      <c r="F38" s="138">
        <f>ROUND((D38*0.34+E38*0.34),0)</f>
        <v>0</v>
      </c>
      <c r="G38" s="138">
        <f>ROUND((D38*0.02),0)</f>
        <v>0</v>
      </c>
      <c r="H38" s="138"/>
      <c r="I38" s="142"/>
      <c r="J38" s="437" t="s">
        <v>170</v>
      </c>
    </row>
    <row r="39" spans="1:12" ht="15" x14ac:dyDescent="0.25">
      <c r="A39" s="392" t="s">
        <v>118</v>
      </c>
      <c r="B39" s="141">
        <f>C39+F39+G39+H39</f>
        <v>0</v>
      </c>
      <c r="C39" s="138">
        <f t="shared" si="9"/>
        <v>0</v>
      </c>
      <c r="D39" s="138"/>
      <c r="E39" s="138"/>
      <c r="F39" s="138">
        <f>ROUND((D39*0.34+E39*0.34),0)</f>
        <v>0</v>
      </c>
      <c r="G39" s="138">
        <f>ROUND((D39*0.02),0)</f>
        <v>0</v>
      </c>
      <c r="H39" s="138"/>
      <c r="I39" s="142">
        <f>1.17+0.08</f>
        <v>1.25</v>
      </c>
      <c r="J39" s="437" t="s">
        <v>41</v>
      </c>
    </row>
    <row r="40" spans="1:12" ht="15.75" thickBot="1" x14ac:dyDescent="0.3">
      <c r="A40" s="157" t="s">
        <v>171</v>
      </c>
      <c r="B40" s="158">
        <f>SUM(C40+F40+G40+H40)</f>
        <v>7130764</v>
      </c>
      <c r="C40" s="159">
        <f t="shared" si="9"/>
        <v>3038166</v>
      </c>
      <c r="D40" s="159">
        <v>1165196</v>
      </c>
      <c r="E40" s="159">
        <v>1872970</v>
      </c>
      <c r="F40" s="159">
        <v>377120</v>
      </c>
      <c r="G40" s="159">
        <v>23304</v>
      </c>
      <c r="H40" s="159">
        <v>3692174</v>
      </c>
      <c r="I40" s="160">
        <f>SUM(I37:I39)</f>
        <v>3.05</v>
      </c>
      <c r="J40" s="438"/>
    </row>
    <row r="41" spans="1:12" ht="13.5" thickBot="1" x14ac:dyDescent="0.25">
      <c r="A41" s="161"/>
      <c r="B41" s="162"/>
      <c r="C41" s="163"/>
      <c r="D41" s="164"/>
      <c r="E41" s="164"/>
      <c r="F41" s="164"/>
      <c r="G41" s="164"/>
      <c r="H41" s="165"/>
      <c r="I41" s="166"/>
      <c r="J41" s="439"/>
    </row>
    <row r="42" spans="1:12" ht="15" x14ac:dyDescent="0.25">
      <c r="A42" s="167" t="s">
        <v>92</v>
      </c>
      <c r="B42" s="168"/>
      <c r="C42" s="169"/>
      <c r="D42" s="170"/>
      <c r="E42" s="171"/>
      <c r="F42" s="172"/>
      <c r="G42" s="173"/>
      <c r="H42" s="171"/>
      <c r="I42" s="174"/>
      <c r="J42" s="440"/>
    </row>
    <row r="43" spans="1:12" ht="15" x14ac:dyDescent="0.25">
      <c r="A43" s="175" t="s">
        <v>93</v>
      </c>
      <c r="B43" s="176">
        <f>C43+F43+G43+H43</f>
        <v>150152755</v>
      </c>
      <c r="C43" s="177">
        <f t="shared" ref="C43:C52" si="10">SUM(D43+E43)</f>
        <v>67641424</v>
      </c>
      <c r="D43" s="303">
        <f>SUM(D44:D50)</f>
        <v>47531351</v>
      </c>
      <c r="E43" s="303">
        <f t="shared" ref="E43:I43" si="11">SUM(E44:E50)</f>
        <v>20110073</v>
      </c>
      <c r="F43" s="303">
        <f t="shared" si="11"/>
        <v>19796145</v>
      </c>
      <c r="G43" s="303">
        <f t="shared" si="11"/>
        <v>949627</v>
      </c>
      <c r="H43" s="303">
        <f t="shared" si="11"/>
        <v>61765559</v>
      </c>
      <c r="I43" s="178">
        <f t="shared" si="11"/>
        <v>13.66</v>
      </c>
      <c r="J43" s="437"/>
    </row>
    <row r="44" spans="1:12" ht="15" x14ac:dyDescent="0.25">
      <c r="A44" s="390" t="s">
        <v>172</v>
      </c>
      <c r="B44" s="179">
        <f t="shared" ref="B44:B52" si="12">C44+F44+G44+H44</f>
        <v>100765839</v>
      </c>
      <c r="C44" s="180">
        <f t="shared" si="10"/>
        <v>57055385</v>
      </c>
      <c r="D44" s="34">
        <v>41890919</v>
      </c>
      <c r="E44" s="34">
        <v>15164466</v>
      </c>
      <c r="F44" s="34">
        <v>16251864</v>
      </c>
      <c r="G44" s="34">
        <v>836818</v>
      </c>
      <c r="H44" s="34">
        <v>26621772</v>
      </c>
      <c r="I44" s="182">
        <v>3</v>
      </c>
      <c r="J44" s="441"/>
    </row>
    <row r="45" spans="1:12" ht="15" x14ac:dyDescent="0.25">
      <c r="A45" s="390" t="s">
        <v>173</v>
      </c>
      <c r="B45" s="179">
        <f t="shared" si="12"/>
        <v>4293000</v>
      </c>
      <c r="C45" s="180">
        <f t="shared" si="10"/>
        <v>100000</v>
      </c>
      <c r="D45" s="181"/>
      <c r="E45" s="181">
        <v>100000</v>
      </c>
      <c r="F45" s="180">
        <v>0</v>
      </c>
      <c r="G45" s="180">
        <f t="shared" ref="G45:G51" si="13">ROUND((D45*0.02),0)</f>
        <v>0</v>
      </c>
      <c r="H45" s="180">
        <v>4193000</v>
      </c>
      <c r="I45" s="183"/>
      <c r="J45" s="441"/>
    </row>
    <row r="46" spans="1:12" ht="15" x14ac:dyDescent="0.25">
      <c r="A46" s="391" t="s">
        <v>174</v>
      </c>
      <c r="B46" s="179">
        <f t="shared" si="12"/>
        <v>18494109</v>
      </c>
      <c r="C46" s="180">
        <f t="shared" ref="C46" si="14">SUM(D46+E46)</f>
        <v>0</v>
      </c>
      <c r="D46" s="180"/>
      <c r="E46" s="180"/>
      <c r="F46" s="180">
        <f t="shared" ref="F46:F49" si="15">ROUND((D46*0.338+E46*0.338),0)</f>
        <v>0</v>
      </c>
      <c r="G46" s="180">
        <f t="shared" si="13"/>
        <v>0</v>
      </c>
      <c r="H46" s="181">
        <v>18494109</v>
      </c>
      <c r="I46" s="182"/>
      <c r="J46" s="434"/>
    </row>
    <row r="47" spans="1:12" ht="15" x14ac:dyDescent="0.25">
      <c r="A47" s="391" t="s">
        <v>175</v>
      </c>
      <c r="B47" s="179">
        <f>C47+F47+G47+H47</f>
        <v>1024568</v>
      </c>
      <c r="C47" s="180">
        <f t="shared" si="10"/>
        <v>0</v>
      </c>
      <c r="D47" s="180"/>
      <c r="E47" s="180"/>
      <c r="F47" s="180">
        <f t="shared" si="15"/>
        <v>0</v>
      </c>
      <c r="G47" s="180">
        <f t="shared" si="13"/>
        <v>0</v>
      </c>
      <c r="H47" s="184">
        <v>1024568</v>
      </c>
      <c r="I47" s="182"/>
      <c r="J47" s="434"/>
    </row>
    <row r="48" spans="1:12" x14ac:dyDescent="0.2">
      <c r="A48" s="391" t="s">
        <v>176</v>
      </c>
      <c r="B48" s="179">
        <f t="shared" si="12"/>
        <v>462307</v>
      </c>
      <c r="C48" s="180">
        <f t="shared" si="10"/>
        <v>340432</v>
      </c>
      <c r="D48" s="180">
        <v>340432</v>
      </c>
      <c r="E48" s="180"/>
      <c r="F48" s="180">
        <f t="shared" si="15"/>
        <v>115066</v>
      </c>
      <c r="G48" s="180">
        <f t="shared" si="13"/>
        <v>6809</v>
      </c>
      <c r="H48" s="181"/>
      <c r="I48" s="182">
        <v>0.66</v>
      </c>
      <c r="J48" s="442"/>
    </row>
    <row r="49" spans="1:10" x14ac:dyDescent="0.2">
      <c r="A49" s="391" t="s">
        <v>177</v>
      </c>
      <c r="B49" s="179">
        <f t="shared" si="12"/>
        <v>2888672</v>
      </c>
      <c r="C49" s="180">
        <f t="shared" si="10"/>
        <v>2144000</v>
      </c>
      <c r="D49" s="180">
        <v>1000000</v>
      </c>
      <c r="E49" s="180">
        <v>1144000</v>
      </c>
      <c r="F49" s="180">
        <f t="shared" si="15"/>
        <v>724672</v>
      </c>
      <c r="G49" s="180">
        <f t="shared" si="13"/>
        <v>20000</v>
      </c>
      <c r="H49" s="181"/>
      <c r="I49" s="182"/>
      <c r="J49" s="442"/>
    </row>
    <row r="50" spans="1:10" ht="15" x14ac:dyDescent="0.25">
      <c r="A50" s="386" t="s">
        <v>178</v>
      </c>
      <c r="B50" s="304">
        <f t="shared" si="12"/>
        <v>22224260</v>
      </c>
      <c r="C50" s="305">
        <f t="shared" si="10"/>
        <v>8001607</v>
      </c>
      <c r="D50" s="305">
        <v>4300000</v>
      </c>
      <c r="E50" s="305">
        <v>3701607</v>
      </c>
      <c r="F50" s="305">
        <f>ROUND((D50*0.338+E50*0.338),0)</f>
        <v>2704543</v>
      </c>
      <c r="G50" s="305">
        <f t="shared" si="13"/>
        <v>86000</v>
      </c>
      <c r="H50" s="306">
        <v>11432110</v>
      </c>
      <c r="I50" s="307">
        <v>10</v>
      </c>
      <c r="J50" s="443"/>
    </row>
    <row r="51" spans="1:10" ht="15" x14ac:dyDescent="0.25">
      <c r="A51" s="67"/>
      <c r="B51" s="141">
        <f t="shared" ref="B51" si="16">SUM(C51+F51+G51+H51)</f>
        <v>0</v>
      </c>
      <c r="C51" s="137">
        <f t="shared" si="10"/>
        <v>0</v>
      </c>
      <c r="D51" s="137"/>
      <c r="E51" s="137"/>
      <c r="F51" s="137">
        <f t="shared" ref="F51" si="17">ROUND((D51*0.338+E51*0.338),0)</f>
        <v>0</v>
      </c>
      <c r="G51" s="137">
        <f t="shared" si="13"/>
        <v>0</v>
      </c>
      <c r="H51" s="138"/>
      <c r="I51" s="142"/>
      <c r="J51" s="434"/>
    </row>
    <row r="52" spans="1:10" ht="15" x14ac:dyDescent="0.25">
      <c r="A52" s="387" t="s">
        <v>179</v>
      </c>
      <c r="B52" s="186">
        <f t="shared" si="12"/>
        <v>65867643</v>
      </c>
      <c r="C52" s="187">
        <f t="shared" si="10"/>
        <v>37244001</v>
      </c>
      <c r="D52" s="188">
        <v>6395307</v>
      </c>
      <c r="E52" s="188">
        <v>30848694</v>
      </c>
      <c r="F52" s="189">
        <f>ROUND((D52*0.338+E52*0.338),0)-5159879</f>
        <v>7428593</v>
      </c>
      <c r="G52" s="190">
        <f>ROUND((D52*0.02),0)+7989</f>
        <v>135895</v>
      </c>
      <c r="H52" s="188">
        <v>21059154</v>
      </c>
      <c r="I52" s="191">
        <v>16.649999999999999</v>
      </c>
      <c r="J52" s="434"/>
    </row>
    <row r="53" spans="1:10" ht="13.5" thickBot="1" x14ac:dyDescent="0.25">
      <c r="A53" s="388" t="s">
        <v>94</v>
      </c>
      <c r="B53" s="192">
        <f t="shared" ref="B53:I53" si="18">SUM(B44:B52)</f>
        <v>216020398</v>
      </c>
      <c r="C53" s="193">
        <f t="shared" si="18"/>
        <v>104885425</v>
      </c>
      <c r="D53" s="193">
        <f t="shared" si="18"/>
        <v>53926658</v>
      </c>
      <c r="E53" s="193">
        <f t="shared" si="18"/>
        <v>50958767</v>
      </c>
      <c r="F53" s="193">
        <f t="shared" si="18"/>
        <v>27224738</v>
      </c>
      <c r="G53" s="193">
        <f t="shared" si="18"/>
        <v>1085522</v>
      </c>
      <c r="H53" s="193">
        <f t="shared" si="18"/>
        <v>82824713</v>
      </c>
      <c r="I53" s="194">
        <f t="shared" si="18"/>
        <v>30.31</v>
      </c>
      <c r="J53" s="444"/>
    </row>
    <row r="54" spans="1:10" ht="14.25" thickTop="1" thickBot="1" x14ac:dyDescent="0.25">
      <c r="A54" s="195" t="s">
        <v>95</v>
      </c>
      <c r="B54" s="196">
        <f t="shared" ref="B54:I54" si="19">SUM(B18+B34+B40+B53)</f>
        <v>829281863</v>
      </c>
      <c r="C54" s="197">
        <f t="shared" si="19"/>
        <v>339356690</v>
      </c>
      <c r="D54" s="197">
        <f t="shared" si="19"/>
        <v>242998879</v>
      </c>
      <c r="E54" s="197">
        <f t="shared" si="19"/>
        <v>96357811</v>
      </c>
      <c r="F54" s="198">
        <f t="shared" si="19"/>
        <v>105310402</v>
      </c>
      <c r="G54" s="198">
        <f t="shared" si="19"/>
        <v>4867967</v>
      </c>
      <c r="H54" s="198">
        <f t="shared" si="19"/>
        <v>379746804</v>
      </c>
      <c r="I54" s="199">
        <f t="shared" si="19"/>
        <v>539.29999999999995</v>
      </c>
      <c r="J54" s="445"/>
    </row>
    <row r="55" spans="1:10" ht="15.75" thickBot="1" x14ac:dyDescent="0.25">
      <c r="A55" s="200" t="s">
        <v>180</v>
      </c>
      <c r="B55" s="201">
        <v>829281863</v>
      </c>
      <c r="C55" s="202">
        <v>339356690</v>
      </c>
      <c r="D55" s="203">
        <v>242998879</v>
      </c>
      <c r="E55" s="203">
        <v>96357811</v>
      </c>
      <c r="F55" s="203">
        <v>105310402</v>
      </c>
      <c r="G55" s="203">
        <v>4867967</v>
      </c>
      <c r="H55" s="203">
        <v>379746804</v>
      </c>
      <c r="I55" s="204">
        <v>539.29999999999995</v>
      </c>
      <c r="J55" s="446"/>
    </row>
    <row r="56" spans="1:10" ht="25.5" x14ac:dyDescent="0.2">
      <c r="A56" s="404" t="s">
        <v>96</v>
      </c>
      <c r="B56" s="405">
        <f>SUM(B55-B54)</f>
        <v>0</v>
      </c>
      <c r="C56" s="406">
        <f t="shared" ref="C56:E56" si="20">SUM(C55-C54)</f>
        <v>0</v>
      </c>
      <c r="D56" s="406">
        <f t="shared" si="20"/>
        <v>0</v>
      </c>
      <c r="E56" s="407">
        <f t="shared" si="20"/>
        <v>0</v>
      </c>
      <c r="F56" s="406">
        <f>SUM(F55-F54)</f>
        <v>0</v>
      </c>
      <c r="G56" s="406">
        <f t="shared" ref="G56:I56" si="21">SUM(G55-G54)</f>
        <v>0</v>
      </c>
      <c r="H56" s="407">
        <f t="shared" si="21"/>
        <v>0</v>
      </c>
      <c r="I56" s="408">
        <f t="shared" si="21"/>
        <v>0</v>
      </c>
      <c r="J56" s="447"/>
    </row>
    <row r="57" spans="1:10" x14ac:dyDescent="0.2">
      <c r="A57" s="448"/>
      <c r="B57" s="207"/>
      <c r="C57" s="207"/>
      <c r="D57" s="207"/>
      <c r="E57" s="207"/>
      <c r="F57" s="207"/>
      <c r="G57" s="207"/>
      <c r="H57" s="208"/>
      <c r="I57" s="209"/>
      <c r="J57" s="449"/>
    </row>
    <row r="58" spans="1:10" ht="15.75" x14ac:dyDescent="0.25">
      <c r="A58" s="450" t="s">
        <v>181</v>
      </c>
      <c r="B58" s="451"/>
      <c r="C58" s="451"/>
      <c r="D58" s="451"/>
      <c r="E58" s="451"/>
      <c r="F58" s="451"/>
      <c r="G58" s="451"/>
      <c r="H58" s="451"/>
      <c r="I58" s="452"/>
      <c r="J58" s="453"/>
    </row>
    <row r="59" spans="1:10" ht="15" x14ac:dyDescent="0.25">
      <c r="A59" s="454" t="s">
        <v>182</v>
      </c>
      <c r="B59" s="136">
        <f>C59+F59+G59+H59</f>
        <v>842000</v>
      </c>
      <c r="C59" s="296">
        <f t="shared" ref="C59:C60" si="22">SUM(D59+E59)</f>
        <v>0</v>
      </c>
      <c r="D59" s="144"/>
      <c r="E59" s="144"/>
      <c r="F59" s="308">
        <f>ROUND((D59*0.338+E59*0.338),0)</f>
        <v>0</v>
      </c>
      <c r="G59" s="309">
        <f>ROUND((D59*0.02),0)</f>
        <v>0</v>
      </c>
      <c r="H59" s="296">
        <f>842000</f>
        <v>842000</v>
      </c>
      <c r="I59" s="310"/>
      <c r="J59" s="443" t="s">
        <v>183</v>
      </c>
    </row>
    <row r="60" spans="1:10" ht="15.75" thickBot="1" x14ac:dyDescent="0.3">
      <c r="A60" s="455" t="s">
        <v>184</v>
      </c>
      <c r="B60" s="409">
        <f>C60+F60+G60+H60</f>
        <v>1500000</v>
      </c>
      <c r="C60" s="312">
        <f t="shared" si="22"/>
        <v>0</v>
      </c>
      <c r="D60" s="311"/>
      <c r="E60" s="311"/>
      <c r="F60" s="410">
        <f>ROUND((D60*0.338+E60*0.338),0)</f>
        <v>0</v>
      </c>
      <c r="G60" s="411">
        <f>ROUND((D60*0.02),0)</f>
        <v>0</v>
      </c>
      <c r="H60" s="312">
        <v>1500000</v>
      </c>
      <c r="I60" s="313"/>
      <c r="J60" s="456" t="s">
        <v>185</v>
      </c>
    </row>
    <row r="61" spans="1:10" ht="13.5" thickBot="1" x14ac:dyDescent="0.25">
      <c r="A61" s="412" t="s">
        <v>186</v>
      </c>
      <c r="B61" s="413">
        <f t="shared" ref="B61:I61" si="23">SUM(B59:B60)</f>
        <v>2342000</v>
      </c>
      <c r="C61" s="414">
        <f t="shared" si="23"/>
        <v>0</v>
      </c>
      <c r="D61" s="414">
        <f t="shared" si="23"/>
        <v>0</v>
      </c>
      <c r="E61" s="414">
        <f t="shared" si="23"/>
        <v>0</v>
      </c>
      <c r="F61" s="414">
        <f t="shared" si="23"/>
        <v>0</v>
      </c>
      <c r="G61" s="414">
        <f t="shared" si="23"/>
        <v>0</v>
      </c>
      <c r="H61" s="414">
        <f t="shared" si="23"/>
        <v>2342000</v>
      </c>
      <c r="I61" s="415">
        <f t="shared" si="23"/>
        <v>0</v>
      </c>
      <c r="J61" s="238"/>
    </row>
    <row r="62" spans="1:10" x14ac:dyDescent="0.2">
      <c r="A62" s="61"/>
      <c r="B62" s="452"/>
      <c r="C62" s="452"/>
      <c r="D62" s="452"/>
      <c r="E62" s="452"/>
      <c r="F62" s="452"/>
      <c r="G62" s="452"/>
      <c r="H62" s="452"/>
      <c r="I62" s="452"/>
      <c r="J62" s="453"/>
    </row>
    <row r="63" spans="1:10" ht="15.75" x14ac:dyDescent="0.25">
      <c r="A63" s="457" t="s">
        <v>187</v>
      </c>
      <c r="B63" s="409"/>
      <c r="C63" s="416"/>
      <c r="D63" s="312"/>
      <c r="E63" s="312"/>
      <c r="F63" s="312"/>
      <c r="G63" s="312"/>
      <c r="H63" s="311"/>
      <c r="I63" s="417"/>
      <c r="J63" s="458"/>
    </row>
    <row r="64" spans="1:10" ht="26.25" x14ac:dyDescent="0.25">
      <c r="A64" s="66" t="s">
        <v>188</v>
      </c>
      <c r="B64" s="141">
        <f>SUM(C64+F64+G64+H64)</f>
        <v>1648090</v>
      </c>
      <c r="C64" s="137">
        <f t="shared" ref="C64:C66" si="24">SUM(D64+E64)</f>
        <v>650000</v>
      </c>
      <c r="D64" s="137"/>
      <c r="E64" s="137">
        <v>650000</v>
      </c>
      <c r="F64" s="137">
        <f>ROUND((D64*0.338+E64*0.338),0)-37610</f>
        <v>182090</v>
      </c>
      <c r="G64" s="137">
        <f>ROUND((D64*0.02),0)</f>
        <v>0</v>
      </c>
      <c r="H64" s="138">
        <v>816000</v>
      </c>
      <c r="I64" s="139">
        <v>0</v>
      </c>
      <c r="J64" s="434"/>
    </row>
    <row r="65" spans="1:10" ht="28.5" customHeight="1" x14ac:dyDescent="0.25">
      <c r="A65" s="459" t="s">
        <v>189</v>
      </c>
      <c r="B65" s="141">
        <f>SUM(C65+F65+G65+H65)</f>
        <v>2860000</v>
      </c>
      <c r="C65" s="137">
        <f t="shared" si="24"/>
        <v>1460000</v>
      </c>
      <c r="D65" s="137">
        <v>960000</v>
      </c>
      <c r="E65" s="137">
        <v>500000</v>
      </c>
      <c r="F65" s="137">
        <f>ROUND((D65*0.338+E65*0.338),0)-133080</f>
        <v>360400</v>
      </c>
      <c r="G65" s="185">
        <f t="shared" ref="G65" si="25">ROUND((D65*0.02),0)</f>
        <v>19200</v>
      </c>
      <c r="H65" s="138">
        <v>1020400</v>
      </c>
      <c r="I65" s="139">
        <v>2</v>
      </c>
      <c r="J65" s="434"/>
    </row>
    <row r="66" spans="1:10" ht="15.75" thickBot="1" x14ac:dyDescent="0.3">
      <c r="A66" s="460" t="s">
        <v>190</v>
      </c>
      <c r="B66" s="418">
        <f>C66+F66+G66+H66</f>
        <v>200000</v>
      </c>
      <c r="C66" s="419">
        <f t="shared" si="24"/>
        <v>200000</v>
      </c>
      <c r="D66" s="419"/>
      <c r="E66" s="419">
        <v>200000</v>
      </c>
      <c r="F66" s="419"/>
      <c r="G66" s="419"/>
      <c r="H66" s="420"/>
      <c r="I66" s="421"/>
      <c r="J66" s="461"/>
    </row>
    <row r="67" spans="1:10" ht="15.75" thickBot="1" x14ac:dyDescent="0.3">
      <c r="A67" s="210" t="s">
        <v>191</v>
      </c>
      <c r="B67" s="211">
        <f t="shared" ref="B67:I67" si="26">SUM(B64:B66)</f>
        <v>4708090</v>
      </c>
      <c r="C67" s="212">
        <f t="shared" si="26"/>
        <v>2310000</v>
      </c>
      <c r="D67" s="212">
        <f t="shared" si="26"/>
        <v>960000</v>
      </c>
      <c r="E67" s="212">
        <f t="shared" si="26"/>
        <v>1350000</v>
      </c>
      <c r="F67" s="213">
        <f t="shared" si="26"/>
        <v>542490</v>
      </c>
      <c r="G67" s="213">
        <f t="shared" si="26"/>
        <v>19200</v>
      </c>
      <c r="H67" s="213">
        <f t="shared" si="26"/>
        <v>1836400</v>
      </c>
      <c r="I67" s="214">
        <f t="shared" si="26"/>
        <v>2</v>
      </c>
      <c r="J67" s="314" t="s">
        <v>134</v>
      </c>
    </row>
  </sheetData>
  <mergeCells count="5">
    <mergeCell ref="C6:C8"/>
    <mergeCell ref="D6:E6"/>
    <mergeCell ref="H6:H8"/>
    <mergeCell ref="D7:D8"/>
    <mergeCell ref="E7:E8"/>
  </mergeCells>
  <pageMargins left="0.70866141732283472" right="0.70866141732283472" top="0.78740157480314965" bottom="0.78740157480314965" header="0.31496062992125984" footer="0.31496062992125984"/>
  <pageSetup paperSize="9" scale="43" orientation="portrait" r:id="rId1"/>
  <headerFooter>
    <oddHeader>&amp;RKapitola C.VI
&amp;"-,Tučné"Tabulka č. 1a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T52"/>
  <sheetViews>
    <sheetView workbookViewId="0">
      <selection activeCell="T27" sqref="T27"/>
    </sheetView>
  </sheetViews>
  <sheetFormatPr defaultRowHeight="15" x14ac:dyDescent="0.25"/>
  <cols>
    <col min="1" max="1" width="63.28515625" customWidth="1"/>
    <col min="2" max="2" width="11.5703125" customWidth="1"/>
    <col min="3" max="3" width="10.7109375" customWidth="1"/>
    <col min="4" max="4" width="13.85546875" customWidth="1"/>
    <col min="5" max="5" width="11" customWidth="1"/>
    <col min="6" max="6" width="10.28515625" customWidth="1"/>
    <col min="7" max="7" width="10.5703125" customWidth="1"/>
    <col min="8" max="8" width="11" customWidth="1"/>
    <col min="9" max="9" width="8.42578125" customWidth="1"/>
    <col min="10" max="10" width="11.5703125" customWidth="1"/>
    <col min="11" max="11" width="21.85546875" customWidth="1"/>
    <col min="12" max="12" width="21.5703125" customWidth="1"/>
    <col min="13" max="13" width="9" customWidth="1"/>
    <col min="14" max="16" width="9.140625" hidden="1" customWidth="1"/>
    <col min="17" max="18" width="0" hidden="1" customWidth="1"/>
    <col min="255" max="255" width="4.7109375" customWidth="1"/>
    <col min="256" max="256" width="5.28515625" customWidth="1"/>
    <col min="257" max="257" width="90.5703125" customWidth="1"/>
    <col min="258" max="258" width="11.5703125" customWidth="1"/>
    <col min="259" max="259" width="10.7109375" customWidth="1"/>
    <col min="260" max="260" width="9.28515625" customWidth="1"/>
    <col min="261" max="261" width="11" customWidth="1"/>
    <col min="262" max="262" width="10.28515625" customWidth="1"/>
    <col min="263" max="263" width="7.28515625" customWidth="1"/>
    <col min="264" max="264" width="11" customWidth="1"/>
    <col min="265" max="265" width="8.42578125" customWidth="1"/>
    <col min="266" max="266" width="11.5703125" customWidth="1"/>
    <col min="267" max="267" width="6.28515625" customWidth="1"/>
    <col min="268" max="268" width="54.28515625" customWidth="1"/>
    <col min="269" max="269" width="9" customWidth="1"/>
    <col min="270" max="274" width="0" hidden="1" customWidth="1"/>
    <col min="511" max="511" width="4.7109375" customWidth="1"/>
    <col min="512" max="512" width="5.28515625" customWidth="1"/>
    <col min="513" max="513" width="90.5703125" customWidth="1"/>
    <col min="514" max="514" width="11.5703125" customWidth="1"/>
    <col min="515" max="515" width="10.7109375" customWidth="1"/>
    <col min="516" max="516" width="9.28515625" customWidth="1"/>
    <col min="517" max="517" width="11" customWidth="1"/>
    <col min="518" max="518" width="10.28515625" customWidth="1"/>
    <col min="519" max="519" width="7.28515625" customWidth="1"/>
    <col min="520" max="520" width="11" customWidth="1"/>
    <col min="521" max="521" width="8.42578125" customWidth="1"/>
    <col min="522" max="522" width="11.5703125" customWidth="1"/>
    <col min="523" max="523" width="6.28515625" customWidth="1"/>
    <col min="524" max="524" width="54.28515625" customWidth="1"/>
    <col min="525" max="525" width="9" customWidth="1"/>
    <col min="526" max="530" width="0" hidden="1" customWidth="1"/>
    <col min="767" max="767" width="4.7109375" customWidth="1"/>
    <col min="768" max="768" width="5.28515625" customWidth="1"/>
    <col min="769" max="769" width="90.5703125" customWidth="1"/>
    <col min="770" max="770" width="11.5703125" customWidth="1"/>
    <col min="771" max="771" width="10.7109375" customWidth="1"/>
    <col min="772" max="772" width="9.28515625" customWidth="1"/>
    <col min="773" max="773" width="11" customWidth="1"/>
    <col min="774" max="774" width="10.28515625" customWidth="1"/>
    <col min="775" max="775" width="7.28515625" customWidth="1"/>
    <col min="776" max="776" width="11" customWidth="1"/>
    <col min="777" max="777" width="8.42578125" customWidth="1"/>
    <col min="778" max="778" width="11.5703125" customWidth="1"/>
    <col min="779" max="779" width="6.28515625" customWidth="1"/>
    <col min="780" max="780" width="54.28515625" customWidth="1"/>
    <col min="781" max="781" width="9" customWidth="1"/>
    <col min="782" max="786" width="0" hidden="1" customWidth="1"/>
    <col min="1023" max="1023" width="4.7109375" customWidth="1"/>
    <col min="1024" max="1024" width="5.28515625" customWidth="1"/>
    <col min="1025" max="1025" width="90.5703125" customWidth="1"/>
    <col min="1026" max="1026" width="11.5703125" customWidth="1"/>
    <col min="1027" max="1027" width="10.7109375" customWidth="1"/>
    <col min="1028" max="1028" width="9.28515625" customWidth="1"/>
    <col min="1029" max="1029" width="11" customWidth="1"/>
    <col min="1030" max="1030" width="10.28515625" customWidth="1"/>
    <col min="1031" max="1031" width="7.28515625" customWidth="1"/>
    <col min="1032" max="1032" width="11" customWidth="1"/>
    <col min="1033" max="1033" width="8.42578125" customWidth="1"/>
    <col min="1034" max="1034" width="11.5703125" customWidth="1"/>
    <col min="1035" max="1035" width="6.28515625" customWidth="1"/>
    <col min="1036" max="1036" width="54.28515625" customWidth="1"/>
    <col min="1037" max="1037" width="9" customWidth="1"/>
    <col min="1038" max="1042" width="0" hidden="1" customWidth="1"/>
    <col min="1279" max="1279" width="4.7109375" customWidth="1"/>
    <col min="1280" max="1280" width="5.28515625" customWidth="1"/>
    <col min="1281" max="1281" width="90.5703125" customWidth="1"/>
    <col min="1282" max="1282" width="11.5703125" customWidth="1"/>
    <col min="1283" max="1283" width="10.7109375" customWidth="1"/>
    <col min="1284" max="1284" width="9.28515625" customWidth="1"/>
    <col min="1285" max="1285" width="11" customWidth="1"/>
    <col min="1286" max="1286" width="10.28515625" customWidth="1"/>
    <col min="1287" max="1287" width="7.28515625" customWidth="1"/>
    <col min="1288" max="1288" width="11" customWidth="1"/>
    <col min="1289" max="1289" width="8.42578125" customWidth="1"/>
    <col min="1290" max="1290" width="11.5703125" customWidth="1"/>
    <col min="1291" max="1291" width="6.28515625" customWidth="1"/>
    <col min="1292" max="1292" width="54.28515625" customWidth="1"/>
    <col min="1293" max="1293" width="9" customWidth="1"/>
    <col min="1294" max="1298" width="0" hidden="1" customWidth="1"/>
    <col min="1535" max="1535" width="4.7109375" customWidth="1"/>
    <col min="1536" max="1536" width="5.28515625" customWidth="1"/>
    <col min="1537" max="1537" width="90.5703125" customWidth="1"/>
    <col min="1538" max="1538" width="11.5703125" customWidth="1"/>
    <col min="1539" max="1539" width="10.7109375" customWidth="1"/>
    <col min="1540" max="1540" width="9.28515625" customWidth="1"/>
    <col min="1541" max="1541" width="11" customWidth="1"/>
    <col min="1542" max="1542" width="10.28515625" customWidth="1"/>
    <col min="1543" max="1543" width="7.28515625" customWidth="1"/>
    <col min="1544" max="1544" width="11" customWidth="1"/>
    <col min="1545" max="1545" width="8.42578125" customWidth="1"/>
    <col min="1546" max="1546" width="11.5703125" customWidth="1"/>
    <col min="1547" max="1547" width="6.28515625" customWidth="1"/>
    <col min="1548" max="1548" width="54.28515625" customWidth="1"/>
    <col min="1549" max="1549" width="9" customWidth="1"/>
    <col min="1550" max="1554" width="0" hidden="1" customWidth="1"/>
    <col min="1791" max="1791" width="4.7109375" customWidth="1"/>
    <col min="1792" max="1792" width="5.28515625" customWidth="1"/>
    <col min="1793" max="1793" width="90.5703125" customWidth="1"/>
    <col min="1794" max="1794" width="11.5703125" customWidth="1"/>
    <col min="1795" max="1795" width="10.7109375" customWidth="1"/>
    <col min="1796" max="1796" width="9.28515625" customWidth="1"/>
    <col min="1797" max="1797" width="11" customWidth="1"/>
    <col min="1798" max="1798" width="10.28515625" customWidth="1"/>
    <col min="1799" max="1799" width="7.28515625" customWidth="1"/>
    <col min="1800" max="1800" width="11" customWidth="1"/>
    <col min="1801" max="1801" width="8.42578125" customWidth="1"/>
    <col min="1802" max="1802" width="11.5703125" customWidth="1"/>
    <col min="1803" max="1803" width="6.28515625" customWidth="1"/>
    <col min="1804" max="1804" width="54.28515625" customWidth="1"/>
    <col min="1805" max="1805" width="9" customWidth="1"/>
    <col min="1806" max="1810" width="0" hidden="1" customWidth="1"/>
    <col min="2047" max="2047" width="4.7109375" customWidth="1"/>
    <col min="2048" max="2048" width="5.28515625" customWidth="1"/>
    <col min="2049" max="2049" width="90.5703125" customWidth="1"/>
    <col min="2050" max="2050" width="11.5703125" customWidth="1"/>
    <col min="2051" max="2051" width="10.7109375" customWidth="1"/>
    <col min="2052" max="2052" width="9.28515625" customWidth="1"/>
    <col min="2053" max="2053" width="11" customWidth="1"/>
    <col min="2054" max="2054" width="10.28515625" customWidth="1"/>
    <col min="2055" max="2055" width="7.28515625" customWidth="1"/>
    <col min="2056" max="2056" width="11" customWidth="1"/>
    <col min="2057" max="2057" width="8.42578125" customWidth="1"/>
    <col min="2058" max="2058" width="11.5703125" customWidth="1"/>
    <col min="2059" max="2059" width="6.28515625" customWidth="1"/>
    <col min="2060" max="2060" width="54.28515625" customWidth="1"/>
    <col min="2061" max="2061" width="9" customWidth="1"/>
    <col min="2062" max="2066" width="0" hidden="1" customWidth="1"/>
    <col min="2303" max="2303" width="4.7109375" customWidth="1"/>
    <col min="2304" max="2304" width="5.28515625" customWidth="1"/>
    <col min="2305" max="2305" width="90.5703125" customWidth="1"/>
    <col min="2306" max="2306" width="11.5703125" customWidth="1"/>
    <col min="2307" max="2307" width="10.7109375" customWidth="1"/>
    <col min="2308" max="2308" width="9.28515625" customWidth="1"/>
    <col min="2309" max="2309" width="11" customWidth="1"/>
    <col min="2310" max="2310" width="10.28515625" customWidth="1"/>
    <col min="2311" max="2311" width="7.28515625" customWidth="1"/>
    <col min="2312" max="2312" width="11" customWidth="1"/>
    <col min="2313" max="2313" width="8.42578125" customWidth="1"/>
    <col min="2314" max="2314" width="11.5703125" customWidth="1"/>
    <col min="2315" max="2315" width="6.28515625" customWidth="1"/>
    <col min="2316" max="2316" width="54.28515625" customWidth="1"/>
    <col min="2317" max="2317" width="9" customWidth="1"/>
    <col min="2318" max="2322" width="0" hidden="1" customWidth="1"/>
    <col min="2559" max="2559" width="4.7109375" customWidth="1"/>
    <col min="2560" max="2560" width="5.28515625" customWidth="1"/>
    <col min="2561" max="2561" width="90.5703125" customWidth="1"/>
    <col min="2562" max="2562" width="11.5703125" customWidth="1"/>
    <col min="2563" max="2563" width="10.7109375" customWidth="1"/>
    <col min="2564" max="2564" width="9.28515625" customWidth="1"/>
    <col min="2565" max="2565" width="11" customWidth="1"/>
    <col min="2566" max="2566" width="10.28515625" customWidth="1"/>
    <col min="2567" max="2567" width="7.28515625" customWidth="1"/>
    <col min="2568" max="2568" width="11" customWidth="1"/>
    <col min="2569" max="2569" width="8.42578125" customWidth="1"/>
    <col min="2570" max="2570" width="11.5703125" customWidth="1"/>
    <col min="2571" max="2571" width="6.28515625" customWidth="1"/>
    <col min="2572" max="2572" width="54.28515625" customWidth="1"/>
    <col min="2573" max="2573" width="9" customWidth="1"/>
    <col min="2574" max="2578" width="0" hidden="1" customWidth="1"/>
    <col min="2815" max="2815" width="4.7109375" customWidth="1"/>
    <col min="2816" max="2816" width="5.28515625" customWidth="1"/>
    <col min="2817" max="2817" width="90.5703125" customWidth="1"/>
    <col min="2818" max="2818" width="11.5703125" customWidth="1"/>
    <col min="2819" max="2819" width="10.7109375" customWidth="1"/>
    <col min="2820" max="2820" width="9.28515625" customWidth="1"/>
    <col min="2821" max="2821" width="11" customWidth="1"/>
    <col min="2822" max="2822" width="10.28515625" customWidth="1"/>
    <col min="2823" max="2823" width="7.28515625" customWidth="1"/>
    <col min="2824" max="2824" width="11" customWidth="1"/>
    <col min="2825" max="2825" width="8.42578125" customWidth="1"/>
    <col min="2826" max="2826" width="11.5703125" customWidth="1"/>
    <col min="2827" max="2827" width="6.28515625" customWidth="1"/>
    <col min="2828" max="2828" width="54.28515625" customWidth="1"/>
    <col min="2829" max="2829" width="9" customWidth="1"/>
    <col min="2830" max="2834" width="0" hidden="1" customWidth="1"/>
    <col min="3071" max="3071" width="4.7109375" customWidth="1"/>
    <col min="3072" max="3072" width="5.28515625" customWidth="1"/>
    <col min="3073" max="3073" width="90.5703125" customWidth="1"/>
    <col min="3074" max="3074" width="11.5703125" customWidth="1"/>
    <col min="3075" max="3075" width="10.7109375" customWidth="1"/>
    <col min="3076" max="3076" width="9.28515625" customWidth="1"/>
    <col min="3077" max="3077" width="11" customWidth="1"/>
    <col min="3078" max="3078" width="10.28515625" customWidth="1"/>
    <col min="3079" max="3079" width="7.28515625" customWidth="1"/>
    <col min="3080" max="3080" width="11" customWidth="1"/>
    <col min="3081" max="3081" width="8.42578125" customWidth="1"/>
    <col min="3082" max="3082" width="11.5703125" customWidth="1"/>
    <col min="3083" max="3083" width="6.28515625" customWidth="1"/>
    <col min="3084" max="3084" width="54.28515625" customWidth="1"/>
    <col min="3085" max="3085" width="9" customWidth="1"/>
    <col min="3086" max="3090" width="0" hidden="1" customWidth="1"/>
    <col min="3327" max="3327" width="4.7109375" customWidth="1"/>
    <col min="3328" max="3328" width="5.28515625" customWidth="1"/>
    <col min="3329" max="3329" width="90.5703125" customWidth="1"/>
    <col min="3330" max="3330" width="11.5703125" customWidth="1"/>
    <col min="3331" max="3331" width="10.7109375" customWidth="1"/>
    <col min="3332" max="3332" width="9.28515625" customWidth="1"/>
    <col min="3333" max="3333" width="11" customWidth="1"/>
    <col min="3334" max="3334" width="10.28515625" customWidth="1"/>
    <col min="3335" max="3335" width="7.28515625" customWidth="1"/>
    <col min="3336" max="3336" width="11" customWidth="1"/>
    <col min="3337" max="3337" width="8.42578125" customWidth="1"/>
    <col min="3338" max="3338" width="11.5703125" customWidth="1"/>
    <col min="3339" max="3339" width="6.28515625" customWidth="1"/>
    <col min="3340" max="3340" width="54.28515625" customWidth="1"/>
    <col min="3341" max="3341" width="9" customWidth="1"/>
    <col min="3342" max="3346" width="0" hidden="1" customWidth="1"/>
    <col min="3583" max="3583" width="4.7109375" customWidth="1"/>
    <col min="3584" max="3584" width="5.28515625" customWidth="1"/>
    <col min="3585" max="3585" width="90.5703125" customWidth="1"/>
    <col min="3586" max="3586" width="11.5703125" customWidth="1"/>
    <col min="3587" max="3587" width="10.7109375" customWidth="1"/>
    <col min="3588" max="3588" width="9.28515625" customWidth="1"/>
    <col min="3589" max="3589" width="11" customWidth="1"/>
    <col min="3590" max="3590" width="10.28515625" customWidth="1"/>
    <col min="3591" max="3591" width="7.28515625" customWidth="1"/>
    <col min="3592" max="3592" width="11" customWidth="1"/>
    <col min="3593" max="3593" width="8.42578125" customWidth="1"/>
    <col min="3594" max="3594" width="11.5703125" customWidth="1"/>
    <col min="3595" max="3595" width="6.28515625" customWidth="1"/>
    <col min="3596" max="3596" width="54.28515625" customWidth="1"/>
    <col min="3597" max="3597" width="9" customWidth="1"/>
    <col min="3598" max="3602" width="0" hidden="1" customWidth="1"/>
    <col min="3839" max="3839" width="4.7109375" customWidth="1"/>
    <col min="3840" max="3840" width="5.28515625" customWidth="1"/>
    <col min="3841" max="3841" width="90.5703125" customWidth="1"/>
    <col min="3842" max="3842" width="11.5703125" customWidth="1"/>
    <col min="3843" max="3843" width="10.7109375" customWidth="1"/>
    <col min="3844" max="3844" width="9.28515625" customWidth="1"/>
    <col min="3845" max="3845" width="11" customWidth="1"/>
    <col min="3846" max="3846" width="10.28515625" customWidth="1"/>
    <col min="3847" max="3847" width="7.28515625" customWidth="1"/>
    <col min="3848" max="3848" width="11" customWidth="1"/>
    <col min="3849" max="3849" width="8.42578125" customWidth="1"/>
    <col min="3850" max="3850" width="11.5703125" customWidth="1"/>
    <col min="3851" max="3851" width="6.28515625" customWidth="1"/>
    <col min="3852" max="3852" width="54.28515625" customWidth="1"/>
    <col min="3853" max="3853" width="9" customWidth="1"/>
    <col min="3854" max="3858" width="0" hidden="1" customWidth="1"/>
    <col min="4095" max="4095" width="4.7109375" customWidth="1"/>
    <col min="4096" max="4096" width="5.28515625" customWidth="1"/>
    <col min="4097" max="4097" width="90.5703125" customWidth="1"/>
    <col min="4098" max="4098" width="11.5703125" customWidth="1"/>
    <col min="4099" max="4099" width="10.7109375" customWidth="1"/>
    <col min="4100" max="4100" width="9.28515625" customWidth="1"/>
    <col min="4101" max="4101" width="11" customWidth="1"/>
    <col min="4102" max="4102" width="10.28515625" customWidth="1"/>
    <col min="4103" max="4103" width="7.28515625" customWidth="1"/>
    <col min="4104" max="4104" width="11" customWidth="1"/>
    <col min="4105" max="4105" width="8.42578125" customWidth="1"/>
    <col min="4106" max="4106" width="11.5703125" customWidth="1"/>
    <col min="4107" max="4107" width="6.28515625" customWidth="1"/>
    <col min="4108" max="4108" width="54.28515625" customWidth="1"/>
    <col min="4109" max="4109" width="9" customWidth="1"/>
    <col min="4110" max="4114" width="0" hidden="1" customWidth="1"/>
    <col min="4351" max="4351" width="4.7109375" customWidth="1"/>
    <col min="4352" max="4352" width="5.28515625" customWidth="1"/>
    <col min="4353" max="4353" width="90.5703125" customWidth="1"/>
    <col min="4354" max="4354" width="11.5703125" customWidth="1"/>
    <col min="4355" max="4355" width="10.7109375" customWidth="1"/>
    <col min="4356" max="4356" width="9.28515625" customWidth="1"/>
    <col min="4357" max="4357" width="11" customWidth="1"/>
    <col min="4358" max="4358" width="10.28515625" customWidth="1"/>
    <col min="4359" max="4359" width="7.28515625" customWidth="1"/>
    <col min="4360" max="4360" width="11" customWidth="1"/>
    <col min="4361" max="4361" width="8.42578125" customWidth="1"/>
    <col min="4362" max="4362" width="11.5703125" customWidth="1"/>
    <col min="4363" max="4363" width="6.28515625" customWidth="1"/>
    <col min="4364" max="4364" width="54.28515625" customWidth="1"/>
    <col min="4365" max="4365" width="9" customWidth="1"/>
    <col min="4366" max="4370" width="0" hidden="1" customWidth="1"/>
    <col min="4607" max="4607" width="4.7109375" customWidth="1"/>
    <col min="4608" max="4608" width="5.28515625" customWidth="1"/>
    <col min="4609" max="4609" width="90.5703125" customWidth="1"/>
    <col min="4610" max="4610" width="11.5703125" customWidth="1"/>
    <col min="4611" max="4611" width="10.7109375" customWidth="1"/>
    <col min="4612" max="4612" width="9.28515625" customWidth="1"/>
    <col min="4613" max="4613" width="11" customWidth="1"/>
    <col min="4614" max="4614" width="10.28515625" customWidth="1"/>
    <col min="4615" max="4615" width="7.28515625" customWidth="1"/>
    <col min="4616" max="4616" width="11" customWidth="1"/>
    <col min="4617" max="4617" width="8.42578125" customWidth="1"/>
    <col min="4618" max="4618" width="11.5703125" customWidth="1"/>
    <col min="4619" max="4619" width="6.28515625" customWidth="1"/>
    <col min="4620" max="4620" width="54.28515625" customWidth="1"/>
    <col min="4621" max="4621" width="9" customWidth="1"/>
    <col min="4622" max="4626" width="0" hidden="1" customWidth="1"/>
    <col min="4863" max="4863" width="4.7109375" customWidth="1"/>
    <col min="4864" max="4864" width="5.28515625" customWidth="1"/>
    <col min="4865" max="4865" width="90.5703125" customWidth="1"/>
    <col min="4866" max="4866" width="11.5703125" customWidth="1"/>
    <col min="4867" max="4867" width="10.7109375" customWidth="1"/>
    <col min="4868" max="4868" width="9.28515625" customWidth="1"/>
    <col min="4869" max="4869" width="11" customWidth="1"/>
    <col min="4870" max="4870" width="10.28515625" customWidth="1"/>
    <col min="4871" max="4871" width="7.28515625" customWidth="1"/>
    <col min="4872" max="4872" width="11" customWidth="1"/>
    <col min="4873" max="4873" width="8.42578125" customWidth="1"/>
    <col min="4874" max="4874" width="11.5703125" customWidth="1"/>
    <col min="4875" max="4875" width="6.28515625" customWidth="1"/>
    <col min="4876" max="4876" width="54.28515625" customWidth="1"/>
    <col min="4877" max="4877" width="9" customWidth="1"/>
    <col min="4878" max="4882" width="0" hidden="1" customWidth="1"/>
    <col min="5119" max="5119" width="4.7109375" customWidth="1"/>
    <col min="5120" max="5120" width="5.28515625" customWidth="1"/>
    <col min="5121" max="5121" width="90.5703125" customWidth="1"/>
    <col min="5122" max="5122" width="11.5703125" customWidth="1"/>
    <col min="5123" max="5123" width="10.7109375" customWidth="1"/>
    <col min="5124" max="5124" width="9.28515625" customWidth="1"/>
    <col min="5125" max="5125" width="11" customWidth="1"/>
    <col min="5126" max="5126" width="10.28515625" customWidth="1"/>
    <col min="5127" max="5127" width="7.28515625" customWidth="1"/>
    <col min="5128" max="5128" width="11" customWidth="1"/>
    <col min="5129" max="5129" width="8.42578125" customWidth="1"/>
    <col min="5130" max="5130" width="11.5703125" customWidth="1"/>
    <col min="5131" max="5131" width="6.28515625" customWidth="1"/>
    <col min="5132" max="5132" width="54.28515625" customWidth="1"/>
    <col min="5133" max="5133" width="9" customWidth="1"/>
    <col min="5134" max="5138" width="0" hidden="1" customWidth="1"/>
    <col min="5375" max="5375" width="4.7109375" customWidth="1"/>
    <col min="5376" max="5376" width="5.28515625" customWidth="1"/>
    <col min="5377" max="5377" width="90.5703125" customWidth="1"/>
    <col min="5378" max="5378" width="11.5703125" customWidth="1"/>
    <col min="5379" max="5379" width="10.7109375" customWidth="1"/>
    <col min="5380" max="5380" width="9.28515625" customWidth="1"/>
    <col min="5381" max="5381" width="11" customWidth="1"/>
    <col min="5382" max="5382" width="10.28515625" customWidth="1"/>
    <col min="5383" max="5383" width="7.28515625" customWidth="1"/>
    <col min="5384" max="5384" width="11" customWidth="1"/>
    <col min="5385" max="5385" width="8.42578125" customWidth="1"/>
    <col min="5386" max="5386" width="11.5703125" customWidth="1"/>
    <col min="5387" max="5387" width="6.28515625" customWidth="1"/>
    <col min="5388" max="5388" width="54.28515625" customWidth="1"/>
    <col min="5389" max="5389" width="9" customWidth="1"/>
    <col min="5390" max="5394" width="0" hidden="1" customWidth="1"/>
    <col min="5631" max="5631" width="4.7109375" customWidth="1"/>
    <col min="5632" max="5632" width="5.28515625" customWidth="1"/>
    <col min="5633" max="5633" width="90.5703125" customWidth="1"/>
    <col min="5634" max="5634" width="11.5703125" customWidth="1"/>
    <col min="5635" max="5635" width="10.7109375" customWidth="1"/>
    <col min="5636" max="5636" width="9.28515625" customWidth="1"/>
    <col min="5637" max="5637" width="11" customWidth="1"/>
    <col min="5638" max="5638" width="10.28515625" customWidth="1"/>
    <col min="5639" max="5639" width="7.28515625" customWidth="1"/>
    <col min="5640" max="5640" width="11" customWidth="1"/>
    <col min="5641" max="5641" width="8.42578125" customWidth="1"/>
    <col min="5642" max="5642" width="11.5703125" customWidth="1"/>
    <col min="5643" max="5643" width="6.28515625" customWidth="1"/>
    <col min="5644" max="5644" width="54.28515625" customWidth="1"/>
    <col min="5645" max="5645" width="9" customWidth="1"/>
    <col min="5646" max="5650" width="0" hidden="1" customWidth="1"/>
    <col min="5887" max="5887" width="4.7109375" customWidth="1"/>
    <col min="5888" max="5888" width="5.28515625" customWidth="1"/>
    <col min="5889" max="5889" width="90.5703125" customWidth="1"/>
    <col min="5890" max="5890" width="11.5703125" customWidth="1"/>
    <col min="5891" max="5891" width="10.7109375" customWidth="1"/>
    <col min="5892" max="5892" width="9.28515625" customWidth="1"/>
    <col min="5893" max="5893" width="11" customWidth="1"/>
    <col min="5894" max="5894" width="10.28515625" customWidth="1"/>
    <col min="5895" max="5895" width="7.28515625" customWidth="1"/>
    <col min="5896" max="5896" width="11" customWidth="1"/>
    <col min="5897" max="5897" width="8.42578125" customWidth="1"/>
    <col min="5898" max="5898" width="11.5703125" customWidth="1"/>
    <col min="5899" max="5899" width="6.28515625" customWidth="1"/>
    <col min="5900" max="5900" width="54.28515625" customWidth="1"/>
    <col min="5901" max="5901" width="9" customWidth="1"/>
    <col min="5902" max="5906" width="0" hidden="1" customWidth="1"/>
    <col min="6143" max="6143" width="4.7109375" customWidth="1"/>
    <col min="6144" max="6144" width="5.28515625" customWidth="1"/>
    <col min="6145" max="6145" width="90.5703125" customWidth="1"/>
    <col min="6146" max="6146" width="11.5703125" customWidth="1"/>
    <col min="6147" max="6147" width="10.7109375" customWidth="1"/>
    <col min="6148" max="6148" width="9.28515625" customWidth="1"/>
    <col min="6149" max="6149" width="11" customWidth="1"/>
    <col min="6150" max="6150" width="10.28515625" customWidth="1"/>
    <col min="6151" max="6151" width="7.28515625" customWidth="1"/>
    <col min="6152" max="6152" width="11" customWidth="1"/>
    <col min="6153" max="6153" width="8.42578125" customWidth="1"/>
    <col min="6154" max="6154" width="11.5703125" customWidth="1"/>
    <col min="6155" max="6155" width="6.28515625" customWidth="1"/>
    <col min="6156" max="6156" width="54.28515625" customWidth="1"/>
    <col min="6157" max="6157" width="9" customWidth="1"/>
    <col min="6158" max="6162" width="0" hidden="1" customWidth="1"/>
    <col min="6399" max="6399" width="4.7109375" customWidth="1"/>
    <col min="6400" max="6400" width="5.28515625" customWidth="1"/>
    <col min="6401" max="6401" width="90.5703125" customWidth="1"/>
    <col min="6402" max="6402" width="11.5703125" customWidth="1"/>
    <col min="6403" max="6403" width="10.7109375" customWidth="1"/>
    <col min="6404" max="6404" width="9.28515625" customWidth="1"/>
    <col min="6405" max="6405" width="11" customWidth="1"/>
    <col min="6406" max="6406" width="10.28515625" customWidth="1"/>
    <col min="6407" max="6407" width="7.28515625" customWidth="1"/>
    <col min="6408" max="6408" width="11" customWidth="1"/>
    <col min="6409" max="6409" width="8.42578125" customWidth="1"/>
    <col min="6410" max="6410" width="11.5703125" customWidth="1"/>
    <col min="6411" max="6411" width="6.28515625" customWidth="1"/>
    <col min="6412" max="6412" width="54.28515625" customWidth="1"/>
    <col min="6413" max="6413" width="9" customWidth="1"/>
    <col min="6414" max="6418" width="0" hidden="1" customWidth="1"/>
    <col min="6655" max="6655" width="4.7109375" customWidth="1"/>
    <col min="6656" max="6656" width="5.28515625" customWidth="1"/>
    <col min="6657" max="6657" width="90.5703125" customWidth="1"/>
    <col min="6658" max="6658" width="11.5703125" customWidth="1"/>
    <col min="6659" max="6659" width="10.7109375" customWidth="1"/>
    <col min="6660" max="6660" width="9.28515625" customWidth="1"/>
    <col min="6661" max="6661" width="11" customWidth="1"/>
    <col min="6662" max="6662" width="10.28515625" customWidth="1"/>
    <col min="6663" max="6663" width="7.28515625" customWidth="1"/>
    <col min="6664" max="6664" width="11" customWidth="1"/>
    <col min="6665" max="6665" width="8.42578125" customWidth="1"/>
    <col min="6666" max="6666" width="11.5703125" customWidth="1"/>
    <col min="6667" max="6667" width="6.28515625" customWidth="1"/>
    <col min="6668" max="6668" width="54.28515625" customWidth="1"/>
    <col min="6669" max="6669" width="9" customWidth="1"/>
    <col min="6670" max="6674" width="0" hidden="1" customWidth="1"/>
    <col min="6911" max="6911" width="4.7109375" customWidth="1"/>
    <col min="6912" max="6912" width="5.28515625" customWidth="1"/>
    <col min="6913" max="6913" width="90.5703125" customWidth="1"/>
    <col min="6914" max="6914" width="11.5703125" customWidth="1"/>
    <col min="6915" max="6915" width="10.7109375" customWidth="1"/>
    <col min="6916" max="6916" width="9.28515625" customWidth="1"/>
    <col min="6917" max="6917" width="11" customWidth="1"/>
    <col min="6918" max="6918" width="10.28515625" customWidth="1"/>
    <col min="6919" max="6919" width="7.28515625" customWidth="1"/>
    <col min="6920" max="6920" width="11" customWidth="1"/>
    <col min="6921" max="6921" width="8.42578125" customWidth="1"/>
    <col min="6922" max="6922" width="11.5703125" customWidth="1"/>
    <col min="6923" max="6923" width="6.28515625" customWidth="1"/>
    <col min="6924" max="6924" width="54.28515625" customWidth="1"/>
    <col min="6925" max="6925" width="9" customWidth="1"/>
    <col min="6926" max="6930" width="0" hidden="1" customWidth="1"/>
    <col min="7167" max="7167" width="4.7109375" customWidth="1"/>
    <col min="7168" max="7168" width="5.28515625" customWidth="1"/>
    <col min="7169" max="7169" width="90.5703125" customWidth="1"/>
    <col min="7170" max="7170" width="11.5703125" customWidth="1"/>
    <col min="7171" max="7171" width="10.7109375" customWidth="1"/>
    <col min="7172" max="7172" width="9.28515625" customWidth="1"/>
    <col min="7173" max="7173" width="11" customWidth="1"/>
    <col min="7174" max="7174" width="10.28515625" customWidth="1"/>
    <col min="7175" max="7175" width="7.28515625" customWidth="1"/>
    <col min="7176" max="7176" width="11" customWidth="1"/>
    <col min="7177" max="7177" width="8.42578125" customWidth="1"/>
    <col min="7178" max="7178" width="11.5703125" customWidth="1"/>
    <col min="7179" max="7179" width="6.28515625" customWidth="1"/>
    <col min="7180" max="7180" width="54.28515625" customWidth="1"/>
    <col min="7181" max="7181" width="9" customWidth="1"/>
    <col min="7182" max="7186" width="0" hidden="1" customWidth="1"/>
    <col min="7423" max="7423" width="4.7109375" customWidth="1"/>
    <col min="7424" max="7424" width="5.28515625" customWidth="1"/>
    <col min="7425" max="7425" width="90.5703125" customWidth="1"/>
    <col min="7426" max="7426" width="11.5703125" customWidth="1"/>
    <col min="7427" max="7427" width="10.7109375" customWidth="1"/>
    <col min="7428" max="7428" width="9.28515625" customWidth="1"/>
    <col min="7429" max="7429" width="11" customWidth="1"/>
    <col min="7430" max="7430" width="10.28515625" customWidth="1"/>
    <col min="7431" max="7431" width="7.28515625" customWidth="1"/>
    <col min="7432" max="7432" width="11" customWidth="1"/>
    <col min="7433" max="7433" width="8.42578125" customWidth="1"/>
    <col min="7434" max="7434" width="11.5703125" customWidth="1"/>
    <col min="7435" max="7435" width="6.28515625" customWidth="1"/>
    <col min="7436" max="7436" width="54.28515625" customWidth="1"/>
    <col min="7437" max="7437" width="9" customWidth="1"/>
    <col min="7438" max="7442" width="0" hidden="1" customWidth="1"/>
    <col min="7679" max="7679" width="4.7109375" customWidth="1"/>
    <col min="7680" max="7680" width="5.28515625" customWidth="1"/>
    <col min="7681" max="7681" width="90.5703125" customWidth="1"/>
    <col min="7682" max="7682" width="11.5703125" customWidth="1"/>
    <col min="7683" max="7683" width="10.7109375" customWidth="1"/>
    <col min="7684" max="7684" width="9.28515625" customWidth="1"/>
    <col min="7685" max="7685" width="11" customWidth="1"/>
    <col min="7686" max="7686" width="10.28515625" customWidth="1"/>
    <col min="7687" max="7687" width="7.28515625" customWidth="1"/>
    <col min="7688" max="7688" width="11" customWidth="1"/>
    <col min="7689" max="7689" width="8.42578125" customWidth="1"/>
    <col min="7690" max="7690" width="11.5703125" customWidth="1"/>
    <col min="7691" max="7691" width="6.28515625" customWidth="1"/>
    <col min="7692" max="7692" width="54.28515625" customWidth="1"/>
    <col min="7693" max="7693" width="9" customWidth="1"/>
    <col min="7694" max="7698" width="0" hidden="1" customWidth="1"/>
    <col min="7935" max="7935" width="4.7109375" customWidth="1"/>
    <col min="7936" max="7936" width="5.28515625" customWidth="1"/>
    <col min="7937" max="7937" width="90.5703125" customWidth="1"/>
    <col min="7938" max="7938" width="11.5703125" customWidth="1"/>
    <col min="7939" max="7939" width="10.7109375" customWidth="1"/>
    <col min="7940" max="7940" width="9.28515625" customWidth="1"/>
    <col min="7941" max="7941" width="11" customWidth="1"/>
    <col min="7942" max="7942" width="10.28515625" customWidth="1"/>
    <col min="7943" max="7943" width="7.28515625" customWidth="1"/>
    <col min="7944" max="7944" width="11" customWidth="1"/>
    <col min="7945" max="7945" width="8.42578125" customWidth="1"/>
    <col min="7946" max="7946" width="11.5703125" customWidth="1"/>
    <col min="7947" max="7947" width="6.28515625" customWidth="1"/>
    <col min="7948" max="7948" width="54.28515625" customWidth="1"/>
    <col min="7949" max="7949" width="9" customWidth="1"/>
    <col min="7950" max="7954" width="0" hidden="1" customWidth="1"/>
    <col min="8191" max="8191" width="4.7109375" customWidth="1"/>
    <col min="8192" max="8192" width="5.28515625" customWidth="1"/>
    <col min="8193" max="8193" width="90.5703125" customWidth="1"/>
    <col min="8194" max="8194" width="11.5703125" customWidth="1"/>
    <col min="8195" max="8195" width="10.7109375" customWidth="1"/>
    <col min="8196" max="8196" width="9.28515625" customWidth="1"/>
    <col min="8197" max="8197" width="11" customWidth="1"/>
    <col min="8198" max="8198" width="10.28515625" customWidth="1"/>
    <col min="8199" max="8199" width="7.28515625" customWidth="1"/>
    <col min="8200" max="8200" width="11" customWidth="1"/>
    <col min="8201" max="8201" width="8.42578125" customWidth="1"/>
    <col min="8202" max="8202" width="11.5703125" customWidth="1"/>
    <col min="8203" max="8203" width="6.28515625" customWidth="1"/>
    <col min="8204" max="8204" width="54.28515625" customWidth="1"/>
    <col min="8205" max="8205" width="9" customWidth="1"/>
    <col min="8206" max="8210" width="0" hidden="1" customWidth="1"/>
    <col min="8447" max="8447" width="4.7109375" customWidth="1"/>
    <col min="8448" max="8448" width="5.28515625" customWidth="1"/>
    <col min="8449" max="8449" width="90.5703125" customWidth="1"/>
    <col min="8450" max="8450" width="11.5703125" customWidth="1"/>
    <col min="8451" max="8451" width="10.7109375" customWidth="1"/>
    <col min="8452" max="8452" width="9.28515625" customWidth="1"/>
    <col min="8453" max="8453" width="11" customWidth="1"/>
    <col min="8454" max="8454" width="10.28515625" customWidth="1"/>
    <col min="8455" max="8455" width="7.28515625" customWidth="1"/>
    <col min="8456" max="8456" width="11" customWidth="1"/>
    <col min="8457" max="8457" width="8.42578125" customWidth="1"/>
    <col min="8458" max="8458" width="11.5703125" customWidth="1"/>
    <col min="8459" max="8459" width="6.28515625" customWidth="1"/>
    <col min="8460" max="8460" width="54.28515625" customWidth="1"/>
    <col min="8461" max="8461" width="9" customWidth="1"/>
    <col min="8462" max="8466" width="0" hidden="1" customWidth="1"/>
    <col min="8703" max="8703" width="4.7109375" customWidth="1"/>
    <col min="8704" max="8704" width="5.28515625" customWidth="1"/>
    <col min="8705" max="8705" width="90.5703125" customWidth="1"/>
    <col min="8706" max="8706" width="11.5703125" customWidth="1"/>
    <col min="8707" max="8707" width="10.7109375" customWidth="1"/>
    <col min="8708" max="8708" width="9.28515625" customWidth="1"/>
    <col min="8709" max="8709" width="11" customWidth="1"/>
    <col min="8710" max="8710" width="10.28515625" customWidth="1"/>
    <col min="8711" max="8711" width="7.28515625" customWidth="1"/>
    <col min="8712" max="8712" width="11" customWidth="1"/>
    <col min="8713" max="8713" width="8.42578125" customWidth="1"/>
    <col min="8714" max="8714" width="11.5703125" customWidth="1"/>
    <col min="8715" max="8715" width="6.28515625" customWidth="1"/>
    <col min="8716" max="8716" width="54.28515625" customWidth="1"/>
    <col min="8717" max="8717" width="9" customWidth="1"/>
    <col min="8718" max="8722" width="0" hidden="1" customWidth="1"/>
    <col min="8959" max="8959" width="4.7109375" customWidth="1"/>
    <col min="8960" max="8960" width="5.28515625" customWidth="1"/>
    <col min="8961" max="8961" width="90.5703125" customWidth="1"/>
    <col min="8962" max="8962" width="11.5703125" customWidth="1"/>
    <col min="8963" max="8963" width="10.7109375" customWidth="1"/>
    <col min="8964" max="8964" width="9.28515625" customWidth="1"/>
    <col min="8965" max="8965" width="11" customWidth="1"/>
    <col min="8966" max="8966" width="10.28515625" customWidth="1"/>
    <col min="8967" max="8967" width="7.28515625" customWidth="1"/>
    <col min="8968" max="8968" width="11" customWidth="1"/>
    <col min="8969" max="8969" width="8.42578125" customWidth="1"/>
    <col min="8970" max="8970" width="11.5703125" customWidth="1"/>
    <col min="8971" max="8971" width="6.28515625" customWidth="1"/>
    <col min="8972" max="8972" width="54.28515625" customWidth="1"/>
    <col min="8973" max="8973" width="9" customWidth="1"/>
    <col min="8974" max="8978" width="0" hidden="1" customWidth="1"/>
    <col min="9215" max="9215" width="4.7109375" customWidth="1"/>
    <col min="9216" max="9216" width="5.28515625" customWidth="1"/>
    <col min="9217" max="9217" width="90.5703125" customWidth="1"/>
    <col min="9218" max="9218" width="11.5703125" customWidth="1"/>
    <col min="9219" max="9219" width="10.7109375" customWidth="1"/>
    <col min="9220" max="9220" width="9.28515625" customWidth="1"/>
    <col min="9221" max="9221" width="11" customWidth="1"/>
    <col min="9222" max="9222" width="10.28515625" customWidth="1"/>
    <col min="9223" max="9223" width="7.28515625" customWidth="1"/>
    <col min="9224" max="9224" width="11" customWidth="1"/>
    <col min="9225" max="9225" width="8.42578125" customWidth="1"/>
    <col min="9226" max="9226" width="11.5703125" customWidth="1"/>
    <col min="9227" max="9227" width="6.28515625" customWidth="1"/>
    <col min="9228" max="9228" width="54.28515625" customWidth="1"/>
    <col min="9229" max="9229" width="9" customWidth="1"/>
    <col min="9230" max="9234" width="0" hidden="1" customWidth="1"/>
    <col min="9471" max="9471" width="4.7109375" customWidth="1"/>
    <col min="9472" max="9472" width="5.28515625" customWidth="1"/>
    <col min="9473" max="9473" width="90.5703125" customWidth="1"/>
    <col min="9474" max="9474" width="11.5703125" customWidth="1"/>
    <col min="9475" max="9475" width="10.7109375" customWidth="1"/>
    <col min="9476" max="9476" width="9.28515625" customWidth="1"/>
    <col min="9477" max="9477" width="11" customWidth="1"/>
    <col min="9478" max="9478" width="10.28515625" customWidth="1"/>
    <col min="9479" max="9479" width="7.28515625" customWidth="1"/>
    <col min="9480" max="9480" width="11" customWidth="1"/>
    <col min="9481" max="9481" width="8.42578125" customWidth="1"/>
    <col min="9482" max="9482" width="11.5703125" customWidth="1"/>
    <col min="9483" max="9483" width="6.28515625" customWidth="1"/>
    <col min="9484" max="9484" width="54.28515625" customWidth="1"/>
    <col min="9485" max="9485" width="9" customWidth="1"/>
    <col min="9486" max="9490" width="0" hidden="1" customWidth="1"/>
    <col min="9727" max="9727" width="4.7109375" customWidth="1"/>
    <col min="9728" max="9728" width="5.28515625" customWidth="1"/>
    <col min="9729" max="9729" width="90.5703125" customWidth="1"/>
    <col min="9730" max="9730" width="11.5703125" customWidth="1"/>
    <col min="9731" max="9731" width="10.7109375" customWidth="1"/>
    <col min="9732" max="9732" width="9.28515625" customWidth="1"/>
    <col min="9733" max="9733" width="11" customWidth="1"/>
    <col min="9734" max="9734" width="10.28515625" customWidth="1"/>
    <col min="9735" max="9735" width="7.28515625" customWidth="1"/>
    <col min="9736" max="9736" width="11" customWidth="1"/>
    <col min="9737" max="9737" width="8.42578125" customWidth="1"/>
    <col min="9738" max="9738" width="11.5703125" customWidth="1"/>
    <col min="9739" max="9739" width="6.28515625" customWidth="1"/>
    <col min="9740" max="9740" width="54.28515625" customWidth="1"/>
    <col min="9741" max="9741" width="9" customWidth="1"/>
    <col min="9742" max="9746" width="0" hidden="1" customWidth="1"/>
    <col min="9983" max="9983" width="4.7109375" customWidth="1"/>
    <col min="9984" max="9984" width="5.28515625" customWidth="1"/>
    <col min="9985" max="9985" width="90.5703125" customWidth="1"/>
    <col min="9986" max="9986" width="11.5703125" customWidth="1"/>
    <col min="9987" max="9987" width="10.7109375" customWidth="1"/>
    <col min="9988" max="9988" width="9.28515625" customWidth="1"/>
    <col min="9989" max="9989" width="11" customWidth="1"/>
    <col min="9990" max="9990" width="10.28515625" customWidth="1"/>
    <col min="9991" max="9991" width="7.28515625" customWidth="1"/>
    <col min="9992" max="9992" width="11" customWidth="1"/>
    <col min="9993" max="9993" width="8.42578125" customWidth="1"/>
    <col min="9994" max="9994" width="11.5703125" customWidth="1"/>
    <col min="9995" max="9995" width="6.28515625" customWidth="1"/>
    <col min="9996" max="9996" width="54.28515625" customWidth="1"/>
    <col min="9997" max="9997" width="9" customWidth="1"/>
    <col min="9998" max="10002" width="0" hidden="1" customWidth="1"/>
    <col min="10239" max="10239" width="4.7109375" customWidth="1"/>
    <col min="10240" max="10240" width="5.28515625" customWidth="1"/>
    <col min="10241" max="10241" width="90.5703125" customWidth="1"/>
    <col min="10242" max="10242" width="11.5703125" customWidth="1"/>
    <col min="10243" max="10243" width="10.7109375" customWidth="1"/>
    <col min="10244" max="10244" width="9.28515625" customWidth="1"/>
    <col min="10245" max="10245" width="11" customWidth="1"/>
    <col min="10246" max="10246" width="10.28515625" customWidth="1"/>
    <col min="10247" max="10247" width="7.28515625" customWidth="1"/>
    <col min="10248" max="10248" width="11" customWidth="1"/>
    <col min="10249" max="10249" width="8.42578125" customWidth="1"/>
    <col min="10250" max="10250" width="11.5703125" customWidth="1"/>
    <col min="10251" max="10251" width="6.28515625" customWidth="1"/>
    <col min="10252" max="10252" width="54.28515625" customWidth="1"/>
    <col min="10253" max="10253" width="9" customWidth="1"/>
    <col min="10254" max="10258" width="0" hidden="1" customWidth="1"/>
    <col min="10495" max="10495" width="4.7109375" customWidth="1"/>
    <col min="10496" max="10496" width="5.28515625" customWidth="1"/>
    <col min="10497" max="10497" width="90.5703125" customWidth="1"/>
    <col min="10498" max="10498" width="11.5703125" customWidth="1"/>
    <col min="10499" max="10499" width="10.7109375" customWidth="1"/>
    <col min="10500" max="10500" width="9.28515625" customWidth="1"/>
    <col min="10501" max="10501" width="11" customWidth="1"/>
    <col min="10502" max="10502" width="10.28515625" customWidth="1"/>
    <col min="10503" max="10503" width="7.28515625" customWidth="1"/>
    <col min="10504" max="10504" width="11" customWidth="1"/>
    <col min="10505" max="10505" width="8.42578125" customWidth="1"/>
    <col min="10506" max="10506" width="11.5703125" customWidth="1"/>
    <col min="10507" max="10507" width="6.28515625" customWidth="1"/>
    <col min="10508" max="10508" width="54.28515625" customWidth="1"/>
    <col min="10509" max="10509" width="9" customWidth="1"/>
    <col min="10510" max="10514" width="0" hidden="1" customWidth="1"/>
    <col min="10751" max="10751" width="4.7109375" customWidth="1"/>
    <col min="10752" max="10752" width="5.28515625" customWidth="1"/>
    <col min="10753" max="10753" width="90.5703125" customWidth="1"/>
    <col min="10754" max="10754" width="11.5703125" customWidth="1"/>
    <col min="10755" max="10755" width="10.7109375" customWidth="1"/>
    <col min="10756" max="10756" width="9.28515625" customWidth="1"/>
    <col min="10757" max="10757" width="11" customWidth="1"/>
    <col min="10758" max="10758" width="10.28515625" customWidth="1"/>
    <col min="10759" max="10759" width="7.28515625" customWidth="1"/>
    <col min="10760" max="10760" width="11" customWidth="1"/>
    <col min="10761" max="10761" width="8.42578125" customWidth="1"/>
    <col min="10762" max="10762" width="11.5703125" customWidth="1"/>
    <col min="10763" max="10763" width="6.28515625" customWidth="1"/>
    <col min="10764" max="10764" width="54.28515625" customWidth="1"/>
    <col min="10765" max="10765" width="9" customWidth="1"/>
    <col min="10766" max="10770" width="0" hidden="1" customWidth="1"/>
    <col min="11007" max="11007" width="4.7109375" customWidth="1"/>
    <col min="11008" max="11008" width="5.28515625" customWidth="1"/>
    <col min="11009" max="11009" width="90.5703125" customWidth="1"/>
    <col min="11010" max="11010" width="11.5703125" customWidth="1"/>
    <col min="11011" max="11011" width="10.7109375" customWidth="1"/>
    <col min="11012" max="11012" width="9.28515625" customWidth="1"/>
    <col min="11013" max="11013" width="11" customWidth="1"/>
    <col min="11014" max="11014" width="10.28515625" customWidth="1"/>
    <col min="11015" max="11015" width="7.28515625" customWidth="1"/>
    <col min="11016" max="11016" width="11" customWidth="1"/>
    <col min="11017" max="11017" width="8.42578125" customWidth="1"/>
    <col min="11018" max="11018" width="11.5703125" customWidth="1"/>
    <col min="11019" max="11019" width="6.28515625" customWidth="1"/>
    <col min="11020" max="11020" width="54.28515625" customWidth="1"/>
    <col min="11021" max="11021" width="9" customWidth="1"/>
    <col min="11022" max="11026" width="0" hidden="1" customWidth="1"/>
    <col min="11263" max="11263" width="4.7109375" customWidth="1"/>
    <col min="11264" max="11264" width="5.28515625" customWidth="1"/>
    <col min="11265" max="11265" width="90.5703125" customWidth="1"/>
    <col min="11266" max="11266" width="11.5703125" customWidth="1"/>
    <col min="11267" max="11267" width="10.7109375" customWidth="1"/>
    <col min="11268" max="11268" width="9.28515625" customWidth="1"/>
    <col min="11269" max="11269" width="11" customWidth="1"/>
    <col min="11270" max="11270" width="10.28515625" customWidth="1"/>
    <col min="11271" max="11271" width="7.28515625" customWidth="1"/>
    <col min="11272" max="11272" width="11" customWidth="1"/>
    <col min="11273" max="11273" width="8.42578125" customWidth="1"/>
    <col min="11274" max="11274" width="11.5703125" customWidth="1"/>
    <col min="11275" max="11275" width="6.28515625" customWidth="1"/>
    <col min="11276" max="11276" width="54.28515625" customWidth="1"/>
    <col min="11277" max="11277" width="9" customWidth="1"/>
    <col min="11278" max="11282" width="0" hidden="1" customWidth="1"/>
    <col min="11519" max="11519" width="4.7109375" customWidth="1"/>
    <col min="11520" max="11520" width="5.28515625" customWidth="1"/>
    <col min="11521" max="11521" width="90.5703125" customWidth="1"/>
    <col min="11522" max="11522" width="11.5703125" customWidth="1"/>
    <col min="11523" max="11523" width="10.7109375" customWidth="1"/>
    <col min="11524" max="11524" width="9.28515625" customWidth="1"/>
    <col min="11525" max="11525" width="11" customWidth="1"/>
    <col min="11526" max="11526" width="10.28515625" customWidth="1"/>
    <col min="11527" max="11527" width="7.28515625" customWidth="1"/>
    <col min="11528" max="11528" width="11" customWidth="1"/>
    <col min="11529" max="11529" width="8.42578125" customWidth="1"/>
    <col min="11530" max="11530" width="11.5703125" customWidth="1"/>
    <col min="11531" max="11531" width="6.28515625" customWidth="1"/>
    <col min="11532" max="11532" width="54.28515625" customWidth="1"/>
    <col min="11533" max="11533" width="9" customWidth="1"/>
    <col min="11534" max="11538" width="0" hidden="1" customWidth="1"/>
    <col min="11775" max="11775" width="4.7109375" customWidth="1"/>
    <col min="11776" max="11776" width="5.28515625" customWidth="1"/>
    <col min="11777" max="11777" width="90.5703125" customWidth="1"/>
    <col min="11778" max="11778" width="11.5703125" customWidth="1"/>
    <col min="11779" max="11779" width="10.7109375" customWidth="1"/>
    <col min="11780" max="11780" width="9.28515625" customWidth="1"/>
    <col min="11781" max="11781" width="11" customWidth="1"/>
    <col min="11782" max="11782" width="10.28515625" customWidth="1"/>
    <col min="11783" max="11783" width="7.28515625" customWidth="1"/>
    <col min="11784" max="11784" width="11" customWidth="1"/>
    <col min="11785" max="11785" width="8.42578125" customWidth="1"/>
    <col min="11786" max="11786" width="11.5703125" customWidth="1"/>
    <col min="11787" max="11787" width="6.28515625" customWidth="1"/>
    <col min="11788" max="11788" width="54.28515625" customWidth="1"/>
    <col min="11789" max="11789" width="9" customWidth="1"/>
    <col min="11790" max="11794" width="0" hidden="1" customWidth="1"/>
    <col min="12031" max="12031" width="4.7109375" customWidth="1"/>
    <col min="12032" max="12032" width="5.28515625" customWidth="1"/>
    <col min="12033" max="12033" width="90.5703125" customWidth="1"/>
    <col min="12034" max="12034" width="11.5703125" customWidth="1"/>
    <col min="12035" max="12035" width="10.7109375" customWidth="1"/>
    <col min="12036" max="12036" width="9.28515625" customWidth="1"/>
    <col min="12037" max="12037" width="11" customWidth="1"/>
    <col min="12038" max="12038" width="10.28515625" customWidth="1"/>
    <col min="12039" max="12039" width="7.28515625" customWidth="1"/>
    <col min="12040" max="12040" width="11" customWidth="1"/>
    <col min="12041" max="12041" width="8.42578125" customWidth="1"/>
    <col min="12042" max="12042" width="11.5703125" customWidth="1"/>
    <col min="12043" max="12043" width="6.28515625" customWidth="1"/>
    <col min="12044" max="12044" width="54.28515625" customWidth="1"/>
    <col min="12045" max="12045" width="9" customWidth="1"/>
    <col min="12046" max="12050" width="0" hidden="1" customWidth="1"/>
    <col min="12287" max="12287" width="4.7109375" customWidth="1"/>
    <col min="12288" max="12288" width="5.28515625" customWidth="1"/>
    <col min="12289" max="12289" width="90.5703125" customWidth="1"/>
    <col min="12290" max="12290" width="11.5703125" customWidth="1"/>
    <col min="12291" max="12291" width="10.7109375" customWidth="1"/>
    <col min="12292" max="12292" width="9.28515625" customWidth="1"/>
    <col min="12293" max="12293" width="11" customWidth="1"/>
    <col min="12294" max="12294" width="10.28515625" customWidth="1"/>
    <col min="12295" max="12295" width="7.28515625" customWidth="1"/>
    <col min="12296" max="12296" width="11" customWidth="1"/>
    <col min="12297" max="12297" width="8.42578125" customWidth="1"/>
    <col min="12298" max="12298" width="11.5703125" customWidth="1"/>
    <col min="12299" max="12299" width="6.28515625" customWidth="1"/>
    <col min="12300" max="12300" width="54.28515625" customWidth="1"/>
    <col min="12301" max="12301" width="9" customWidth="1"/>
    <col min="12302" max="12306" width="0" hidden="1" customWidth="1"/>
    <col min="12543" max="12543" width="4.7109375" customWidth="1"/>
    <col min="12544" max="12544" width="5.28515625" customWidth="1"/>
    <col min="12545" max="12545" width="90.5703125" customWidth="1"/>
    <col min="12546" max="12546" width="11.5703125" customWidth="1"/>
    <col min="12547" max="12547" width="10.7109375" customWidth="1"/>
    <col min="12548" max="12548" width="9.28515625" customWidth="1"/>
    <col min="12549" max="12549" width="11" customWidth="1"/>
    <col min="12550" max="12550" width="10.28515625" customWidth="1"/>
    <col min="12551" max="12551" width="7.28515625" customWidth="1"/>
    <col min="12552" max="12552" width="11" customWidth="1"/>
    <col min="12553" max="12553" width="8.42578125" customWidth="1"/>
    <col min="12554" max="12554" width="11.5703125" customWidth="1"/>
    <col min="12555" max="12555" width="6.28515625" customWidth="1"/>
    <col min="12556" max="12556" width="54.28515625" customWidth="1"/>
    <col min="12557" max="12557" width="9" customWidth="1"/>
    <col min="12558" max="12562" width="0" hidden="1" customWidth="1"/>
    <col min="12799" max="12799" width="4.7109375" customWidth="1"/>
    <col min="12800" max="12800" width="5.28515625" customWidth="1"/>
    <col min="12801" max="12801" width="90.5703125" customWidth="1"/>
    <col min="12802" max="12802" width="11.5703125" customWidth="1"/>
    <col min="12803" max="12803" width="10.7109375" customWidth="1"/>
    <col min="12804" max="12804" width="9.28515625" customWidth="1"/>
    <col min="12805" max="12805" width="11" customWidth="1"/>
    <col min="12806" max="12806" width="10.28515625" customWidth="1"/>
    <col min="12807" max="12807" width="7.28515625" customWidth="1"/>
    <col min="12808" max="12808" width="11" customWidth="1"/>
    <col min="12809" max="12809" width="8.42578125" customWidth="1"/>
    <col min="12810" max="12810" width="11.5703125" customWidth="1"/>
    <col min="12811" max="12811" width="6.28515625" customWidth="1"/>
    <col min="12812" max="12812" width="54.28515625" customWidth="1"/>
    <col min="12813" max="12813" width="9" customWidth="1"/>
    <col min="12814" max="12818" width="0" hidden="1" customWidth="1"/>
    <col min="13055" max="13055" width="4.7109375" customWidth="1"/>
    <col min="13056" max="13056" width="5.28515625" customWidth="1"/>
    <col min="13057" max="13057" width="90.5703125" customWidth="1"/>
    <col min="13058" max="13058" width="11.5703125" customWidth="1"/>
    <col min="13059" max="13059" width="10.7109375" customWidth="1"/>
    <col min="13060" max="13060" width="9.28515625" customWidth="1"/>
    <col min="13061" max="13061" width="11" customWidth="1"/>
    <col min="13062" max="13062" width="10.28515625" customWidth="1"/>
    <col min="13063" max="13063" width="7.28515625" customWidth="1"/>
    <col min="13064" max="13064" width="11" customWidth="1"/>
    <col min="13065" max="13065" width="8.42578125" customWidth="1"/>
    <col min="13066" max="13066" width="11.5703125" customWidth="1"/>
    <col min="13067" max="13067" width="6.28515625" customWidth="1"/>
    <col min="13068" max="13068" width="54.28515625" customWidth="1"/>
    <col min="13069" max="13069" width="9" customWidth="1"/>
    <col min="13070" max="13074" width="0" hidden="1" customWidth="1"/>
    <col min="13311" max="13311" width="4.7109375" customWidth="1"/>
    <col min="13312" max="13312" width="5.28515625" customWidth="1"/>
    <col min="13313" max="13313" width="90.5703125" customWidth="1"/>
    <col min="13314" max="13314" width="11.5703125" customWidth="1"/>
    <col min="13315" max="13315" width="10.7109375" customWidth="1"/>
    <col min="13316" max="13316" width="9.28515625" customWidth="1"/>
    <col min="13317" max="13317" width="11" customWidth="1"/>
    <col min="13318" max="13318" width="10.28515625" customWidth="1"/>
    <col min="13319" max="13319" width="7.28515625" customWidth="1"/>
    <col min="13320" max="13320" width="11" customWidth="1"/>
    <col min="13321" max="13321" width="8.42578125" customWidth="1"/>
    <col min="13322" max="13322" width="11.5703125" customWidth="1"/>
    <col min="13323" max="13323" width="6.28515625" customWidth="1"/>
    <col min="13324" max="13324" width="54.28515625" customWidth="1"/>
    <col min="13325" max="13325" width="9" customWidth="1"/>
    <col min="13326" max="13330" width="0" hidden="1" customWidth="1"/>
    <col min="13567" max="13567" width="4.7109375" customWidth="1"/>
    <col min="13568" max="13568" width="5.28515625" customWidth="1"/>
    <col min="13569" max="13569" width="90.5703125" customWidth="1"/>
    <col min="13570" max="13570" width="11.5703125" customWidth="1"/>
    <col min="13571" max="13571" width="10.7109375" customWidth="1"/>
    <col min="13572" max="13572" width="9.28515625" customWidth="1"/>
    <col min="13573" max="13573" width="11" customWidth="1"/>
    <col min="13574" max="13574" width="10.28515625" customWidth="1"/>
    <col min="13575" max="13575" width="7.28515625" customWidth="1"/>
    <col min="13576" max="13576" width="11" customWidth="1"/>
    <col min="13577" max="13577" width="8.42578125" customWidth="1"/>
    <col min="13578" max="13578" width="11.5703125" customWidth="1"/>
    <col min="13579" max="13579" width="6.28515625" customWidth="1"/>
    <col min="13580" max="13580" width="54.28515625" customWidth="1"/>
    <col min="13581" max="13581" width="9" customWidth="1"/>
    <col min="13582" max="13586" width="0" hidden="1" customWidth="1"/>
    <col min="13823" max="13823" width="4.7109375" customWidth="1"/>
    <col min="13824" max="13824" width="5.28515625" customWidth="1"/>
    <col min="13825" max="13825" width="90.5703125" customWidth="1"/>
    <col min="13826" max="13826" width="11.5703125" customWidth="1"/>
    <col min="13827" max="13827" width="10.7109375" customWidth="1"/>
    <col min="13828" max="13828" width="9.28515625" customWidth="1"/>
    <col min="13829" max="13829" width="11" customWidth="1"/>
    <col min="13830" max="13830" width="10.28515625" customWidth="1"/>
    <col min="13831" max="13831" width="7.28515625" customWidth="1"/>
    <col min="13832" max="13832" width="11" customWidth="1"/>
    <col min="13833" max="13833" width="8.42578125" customWidth="1"/>
    <col min="13834" max="13834" width="11.5703125" customWidth="1"/>
    <col min="13835" max="13835" width="6.28515625" customWidth="1"/>
    <col min="13836" max="13836" width="54.28515625" customWidth="1"/>
    <col min="13837" max="13837" width="9" customWidth="1"/>
    <col min="13838" max="13842" width="0" hidden="1" customWidth="1"/>
    <col min="14079" max="14079" width="4.7109375" customWidth="1"/>
    <col min="14080" max="14080" width="5.28515625" customWidth="1"/>
    <col min="14081" max="14081" width="90.5703125" customWidth="1"/>
    <col min="14082" max="14082" width="11.5703125" customWidth="1"/>
    <col min="14083" max="14083" width="10.7109375" customWidth="1"/>
    <col min="14084" max="14084" width="9.28515625" customWidth="1"/>
    <col min="14085" max="14085" width="11" customWidth="1"/>
    <col min="14086" max="14086" width="10.28515625" customWidth="1"/>
    <col min="14087" max="14087" width="7.28515625" customWidth="1"/>
    <col min="14088" max="14088" width="11" customWidth="1"/>
    <col min="14089" max="14089" width="8.42578125" customWidth="1"/>
    <col min="14090" max="14090" width="11.5703125" customWidth="1"/>
    <col min="14091" max="14091" width="6.28515625" customWidth="1"/>
    <col min="14092" max="14092" width="54.28515625" customWidth="1"/>
    <col min="14093" max="14093" width="9" customWidth="1"/>
    <col min="14094" max="14098" width="0" hidden="1" customWidth="1"/>
    <col min="14335" max="14335" width="4.7109375" customWidth="1"/>
    <col min="14336" max="14336" width="5.28515625" customWidth="1"/>
    <col min="14337" max="14337" width="90.5703125" customWidth="1"/>
    <col min="14338" max="14338" width="11.5703125" customWidth="1"/>
    <col min="14339" max="14339" width="10.7109375" customWidth="1"/>
    <col min="14340" max="14340" width="9.28515625" customWidth="1"/>
    <col min="14341" max="14341" width="11" customWidth="1"/>
    <col min="14342" max="14342" width="10.28515625" customWidth="1"/>
    <col min="14343" max="14343" width="7.28515625" customWidth="1"/>
    <col min="14344" max="14344" width="11" customWidth="1"/>
    <col min="14345" max="14345" width="8.42578125" customWidth="1"/>
    <col min="14346" max="14346" width="11.5703125" customWidth="1"/>
    <col min="14347" max="14347" width="6.28515625" customWidth="1"/>
    <col min="14348" max="14348" width="54.28515625" customWidth="1"/>
    <col min="14349" max="14349" width="9" customWidth="1"/>
    <col min="14350" max="14354" width="0" hidden="1" customWidth="1"/>
    <col min="14591" max="14591" width="4.7109375" customWidth="1"/>
    <col min="14592" max="14592" width="5.28515625" customWidth="1"/>
    <col min="14593" max="14593" width="90.5703125" customWidth="1"/>
    <col min="14594" max="14594" width="11.5703125" customWidth="1"/>
    <col min="14595" max="14595" width="10.7109375" customWidth="1"/>
    <col min="14596" max="14596" width="9.28515625" customWidth="1"/>
    <col min="14597" max="14597" width="11" customWidth="1"/>
    <col min="14598" max="14598" width="10.28515625" customWidth="1"/>
    <col min="14599" max="14599" width="7.28515625" customWidth="1"/>
    <col min="14600" max="14600" width="11" customWidth="1"/>
    <col min="14601" max="14601" width="8.42578125" customWidth="1"/>
    <col min="14602" max="14602" width="11.5703125" customWidth="1"/>
    <col min="14603" max="14603" width="6.28515625" customWidth="1"/>
    <col min="14604" max="14604" width="54.28515625" customWidth="1"/>
    <col min="14605" max="14605" width="9" customWidth="1"/>
    <col min="14606" max="14610" width="0" hidden="1" customWidth="1"/>
    <col min="14847" max="14847" width="4.7109375" customWidth="1"/>
    <col min="14848" max="14848" width="5.28515625" customWidth="1"/>
    <col min="14849" max="14849" width="90.5703125" customWidth="1"/>
    <col min="14850" max="14850" width="11.5703125" customWidth="1"/>
    <col min="14851" max="14851" width="10.7109375" customWidth="1"/>
    <col min="14852" max="14852" width="9.28515625" customWidth="1"/>
    <col min="14853" max="14853" width="11" customWidth="1"/>
    <col min="14854" max="14854" width="10.28515625" customWidth="1"/>
    <col min="14855" max="14855" width="7.28515625" customWidth="1"/>
    <col min="14856" max="14856" width="11" customWidth="1"/>
    <col min="14857" max="14857" width="8.42578125" customWidth="1"/>
    <col min="14858" max="14858" width="11.5703125" customWidth="1"/>
    <col min="14859" max="14859" width="6.28515625" customWidth="1"/>
    <col min="14860" max="14860" width="54.28515625" customWidth="1"/>
    <col min="14861" max="14861" width="9" customWidth="1"/>
    <col min="14862" max="14866" width="0" hidden="1" customWidth="1"/>
    <col min="15103" max="15103" width="4.7109375" customWidth="1"/>
    <col min="15104" max="15104" width="5.28515625" customWidth="1"/>
    <col min="15105" max="15105" width="90.5703125" customWidth="1"/>
    <col min="15106" max="15106" width="11.5703125" customWidth="1"/>
    <col min="15107" max="15107" width="10.7109375" customWidth="1"/>
    <col min="15108" max="15108" width="9.28515625" customWidth="1"/>
    <col min="15109" max="15109" width="11" customWidth="1"/>
    <col min="15110" max="15110" width="10.28515625" customWidth="1"/>
    <col min="15111" max="15111" width="7.28515625" customWidth="1"/>
    <col min="15112" max="15112" width="11" customWidth="1"/>
    <col min="15113" max="15113" width="8.42578125" customWidth="1"/>
    <col min="15114" max="15114" width="11.5703125" customWidth="1"/>
    <col min="15115" max="15115" width="6.28515625" customWidth="1"/>
    <col min="15116" max="15116" width="54.28515625" customWidth="1"/>
    <col min="15117" max="15117" width="9" customWidth="1"/>
    <col min="15118" max="15122" width="0" hidden="1" customWidth="1"/>
    <col min="15359" max="15359" width="4.7109375" customWidth="1"/>
    <col min="15360" max="15360" width="5.28515625" customWidth="1"/>
    <col min="15361" max="15361" width="90.5703125" customWidth="1"/>
    <col min="15362" max="15362" width="11.5703125" customWidth="1"/>
    <col min="15363" max="15363" width="10.7109375" customWidth="1"/>
    <col min="15364" max="15364" width="9.28515625" customWidth="1"/>
    <col min="15365" max="15365" width="11" customWidth="1"/>
    <col min="15366" max="15366" width="10.28515625" customWidth="1"/>
    <col min="15367" max="15367" width="7.28515625" customWidth="1"/>
    <col min="15368" max="15368" width="11" customWidth="1"/>
    <col min="15369" max="15369" width="8.42578125" customWidth="1"/>
    <col min="15370" max="15370" width="11.5703125" customWidth="1"/>
    <col min="15371" max="15371" width="6.28515625" customWidth="1"/>
    <col min="15372" max="15372" width="54.28515625" customWidth="1"/>
    <col min="15373" max="15373" width="9" customWidth="1"/>
    <col min="15374" max="15378" width="0" hidden="1" customWidth="1"/>
    <col min="15615" max="15615" width="4.7109375" customWidth="1"/>
    <col min="15616" max="15616" width="5.28515625" customWidth="1"/>
    <col min="15617" max="15617" width="90.5703125" customWidth="1"/>
    <col min="15618" max="15618" width="11.5703125" customWidth="1"/>
    <col min="15619" max="15619" width="10.7109375" customWidth="1"/>
    <col min="15620" max="15620" width="9.28515625" customWidth="1"/>
    <col min="15621" max="15621" width="11" customWidth="1"/>
    <col min="15622" max="15622" width="10.28515625" customWidth="1"/>
    <col min="15623" max="15623" width="7.28515625" customWidth="1"/>
    <col min="15624" max="15624" width="11" customWidth="1"/>
    <col min="15625" max="15625" width="8.42578125" customWidth="1"/>
    <col min="15626" max="15626" width="11.5703125" customWidth="1"/>
    <col min="15627" max="15627" width="6.28515625" customWidth="1"/>
    <col min="15628" max="15628" width="54.28515625" customWidth="1"/>
    <col min="15629" max="15629" width="9" customWidth="1"/>
    <col min="15630" max="15634" width="0" hidden="1" customWidth="1"/>
    <col min="15871" max="15871" width="4.7109375" customWidth="1"/>
    <col min="15872" max="15872" width="5.28515625" customWidth="1"/>
    <col min="15873" max="15873" width="90.5703125" customWidth="1"/>
    <col min="15874" max="15874" width="11.5703125" customWidth="1"/>
    <col min="15875" max="15875" width="10.7109375" customWidth="1"/>
    <col min="15876" max="15876" width="9.28515625" customWidth="1"/>
    <col min="15877" max="15877" width="11" customWidth="1"/>
    <col min="15878" max="15878" width="10.28515625" customWidth="1"/>
    <col min="15879" max="15879" width="7.28515625" customWidth="1"/>
    <col min="15880" max="15880" width="11" customWidth="1"/>
    <col min="15881" max="15881" width="8.42578125" customWidth="1"/>
    <col min="15882" max="15882" width="11.5703125" customWidth="1"/>
    <col min="15883" max="15883" width="6.28515625" customWidth="1"/>
    <col min="15884" max="15884" width="54.28515625" customWidth="1"/>
    <col min="15885" max="15885" width="9" customWidth="1"/>
    <col min="15886" max="15890" width="0" hidden="1" customWidth="1"/>
    <col min="16127" max="16127" width="4.7109375" customWidth="1"/>
    <col min="16128" max="16128" width="5.28515625" customWidth="1"/>
    <col min="16129" max="16129" width="90.5703125" customWidth="1"/>
    <col min="16130" max="16130" width="11.5703125" customWidth="1"/>
    <col min="16131" max="16131" width="10.7109375" customWidth="1"/>
    <col min="16132" max="16132" width="9.28515625" customWidth="1"/>
    <col min="16133" max="16133" width="11" customWidth="1"/>
    <col min="16134" max="16134" width="10.28515625" customWidth="1"/>
    <col min="16135" max="16135" width="7.28515625" customWidth="1"/>
    <col min="16136" max="16136" width="11" customWidth="1"/>
    <col min="16137" max="16137" width="8.42578125" customWidth="1"/>
    <col min="16138" max="16138" width="11.5703125" customWidth="1"/>
    <col min="16139" max="16139" width="6.28515625" customWidth="1"/>
    <col min="16140" max="16140" width="54.28515625" customWidth="1"/>
    <col min="16141" max="16141" width="9" customWidth="1"/>
    <col min="16142" max="16146" width="0" hidden="1" customWidth="1"/>
  </cols>
  <sheetData>
    <row r="2" spans="1:20" ht="20.25" x14ac:dyDescent="0.3">
      <c r="A2" s="92" t="s">
        <v>220</v>
      </c>
      <c r="B2" s="92"/>
      <c r="C2" s="92"/>
      <c r="D2" s="93"/>
      <c r="E2" s="93"/>
      <c r="F2" s="93"/>
      <c r="G2" s="93"/>
      <c r="H2" s="93"/>
      <c r="I2" s="93"/>
      <c r="J2" s="93"/>
      <c r="K2" s="93"/>
    </row>
    <row r="3" spans="1:20" ht="15.75" thickBot="1" x14ac:dyDescent="0.3">
      <c r="A3" s="56"/>
      <c r="B3" s="56"/>
      <c r="C3" s="56"/>
      <c r="D3" s="55"/>
      <c r="E3" s="55"/>
      <c r="F3" s="55"/>
      <c r="G3" s="55"/>
      <c r="H3" s="55"/>
      <c r="I3" s="55"/>
      <c r="J3" s="55"/>
      <c r="K3" s="57" t="s">
        <v>125</v>
      </c>
    </row>
    <row r="4" spans="1:20" ht="15.75" customHeight="1" x14ac:dyDescent="0.25">
      <c r="A4" s="58"/>
      <c r="B4" s="528" t="s">
        <v>50</v>
      </c>
      <c r="C4" s="528" t="s">
        <v>135</v>
      </c>
      <c r="D4" s="215" t="s">
        <v>136</v>
      </c>
      <c r="E4" s="59"/>
      <c r="F4" s="60"/>
      <c r="G4" s="60" t="s">
        <v>25</v>
      </c>
      <c r="H4" s="60"/>
      <c r="I4" s="60"/>
      <c r="J4" s="94"/>
      <c r="K4" s="215" t="s">
        <v>192</v>
      </c>
      <c r="L4" s="95"/>
    </row>
    <row r="5" spans="1:20" ht="23.25" customHeight="1" x14ac:dyDescent="0.25">
      <c r="A5" s="61"/>
      <c r="B5" s="529"/>
      <c r="C5" s="529"/>
      <c r="D5" s="96" t="s">
        <v>27</v>
      </c>
      <c r="E5" s="515" t="s">
        <v>127</v>
      </c>
      <c r="F5" s="518" t="s">
        <v>128</v>
      </c>
      <c r="G5" s="519"/>
      <c r="H5" s="97" t="s">
        <v>28</v>
      </c>
      <c r="I5" s="98" t="s">
        <v>29</v>
      </c>
      <c r="J5" s="526" t="s">
        <v>30</v>
      </c>
      <c r="K5" s="96" t="s">
        <v>27</v>
      </c>
      <c r="L5" s="62" t="s">
        <v>32</v>
      </c>
    </row>
    <row r="6" spans="1:20" ht="14.25" customHeight="1" x14ac:dyDescent="0.25">
      <c r="A6" s="61"/>
      <c r="B6" s="530"/>
      <c r="C6" s="530"/>
      <c r="D6" s="96"/>
      <c r="E6" s="516"/>
      <c r="F6" s="264" t="s">
        <v>82</v>
      </c>
      <c r="G6" s="265" t="s">
        <v>83</v>
      </c>
      <c r="H6" s="100">
        <v>0.33800000000000002</v>
      </c>
      <c r="I6" s="101">
        <v>0.02</v>
      </c>
      <c r="J6" s="527"/>
      <c r="K6" s="96"/>
      <c r="L6" s="63"/>
    </row>
    <row r="7" spans="1:20" ht="15" customHeight="1" thickBot="1" x14ac:dyDescent="0.3">
      <c r="A7" s="64"/>
      <c r="B7" s="64"/>
      <c r="C7" s="64"/>
      <c r="D7" s="104" t="s">
        <v>33</v>
      </c>
      <c r="E7" s="105" t="s">
        <v>34</v>
      </c>
      <c r="F7" s="65" t="s">
        <v>35</v>
      </c>
      <c r="G7" s="65" t="s">
        <v>36</v>
      </c>
      <c r="H7" s="65" t="s">
        <v>39</v>
      </c>
      <c r="I7" s="65" t="s">
        <v>40</v>
      </c>
      <c r="J7" s="65" t="s">
        <v>56</v>
      </c>
      <c r="K7" s="104" t="s">
        <v>33</v>
      </c>
      <c r="L7" s="107"/>
    </row>
    <row r="8" spans="1:20" x14ac:dyDescent="0.25">
      <c r="A8" s="216" t="s">
        <v>84</v>
      </c>
      <c r="B8" s="217"/>
      <c r="C8" s="217"/>
      <c r="D8" s="109"/>
      <c r="E8" s="110"/>
      <c r="F8" s="110"/>
      <c r="G8" s="110"/>
      <c r="H8" s="111"/>
      <c r="I8" s="110"/>
      <c r="J8" s="110"/>
      <c r="K8" s="109"/>
      <c r="L8" s="113"/>
    </row>
    <row r="9" spans="1:20" ht="15.75" customHeight="1" x14ac:dyDescent="0.25">
      <c r="A9" s="114" t="s">
        <v>80</v>
      </c>
      <c r="B9" s="218">
        <f t="shared" ref="B9:B12" si="0">SUM(C9+D9)</f>
        <v>875000</v>
      </c>
      <c r="C9" s="218">
        <v>100000</v>
      </c>
      <c r="D9" s="115">
        <f t="shared" ref="D9:D15" si="1">SUM(E9+H9+I9+J9)</f>
        <v>775000</v>
      </c>
      <c r="E9" s="116">
        <f t="shared" ref="E9:E14" si="2">SUM(F9+G9)</f>
        <v>0</v>
      </c>
      <c r="F9" s="116"/>
      <c r="G9" s="117"/>
      <c r="H9" s="219">
        <v>0</v>
      </c>
      <c r="I9" s="154">
        <v>0</v>
      </c>
      <c r="J9" s="381">
        <f>700000+75000</f>
        <v>775000</v>
      </c>
      <c r="K9" s="115"/>
      <c r="L9" s="118"/>
    </row>
    <row r="10" spans="1:20" x14ac:dyDescent="0.25">
      <c r="A10" s="119" t="s">
        <v>44</v>
      </c>
      <c r="B10" s="382">
        <f t="shared" ref="B10:B11" si="3">SUM(C10+D10)</f>
        <v>7050000</v>
      </c>
      <c r="C10" s="382">
        <v>50000</v>
      </c>
      <c r="D10" s="115">
        <f t="shared" si="1"/>
        <v>7000000</v>
      </c>
      <c r="E10" s="117">
        <f t="shared" si="2"/>
        <v>0</v>
      </c>
      <c r="F10" s="116"/>
      <c r="G10" s="117"/>
      <c r="H10" s="219">
        <v>0</v>
      </c>
      <c r="I10" s="154">
        <v>0</v>
      </c>
      <c r="J10" s="117">
        <v>7000000</v>
      </c>
      <c r="K10" s="115"/>
      <c r="L10" s="118"/>
      <c r="M10" s="8"/>
      <c r="S10" s="8"/>
      <c r="T10" s="8"/>
    </row>
    <row r="11" spans="1:20" x14ac:dyDescent="0.25">
      <c r="A11" s="114" t="s">
        <v>129</v>
      </c>
      <c r="B11" s="218">
        <f t="shared" si="3"/>
        <v>29000000</v>
      </c>
      <c r="C11" s="218">
        <f>33000000-14000000</f>
        <v>19000000</v>
      </c>
      <c r="D11" s="315">
        <f t="shared" si="1"/>
        <v>10000000</v>
      </c>
      <c r="E11" s="117">
        <f t="shared" si="2"/>
        <v>7000000</v>
      </c>
      <c r="F11" s="117">
        <v>2000000</v>
      </c>
      <c r="G11" s="117">
        <v>5000000</v>
      </c>
      <c r="H11" s="219">
        <v>0</v>
      </c>
      <c r="I11" s="154">
        <v>0</v>
      </c>
      <c r="J11" s="117">
        <v>3000000</v>
      </c>
      <c r="K11" s="315"/>
      <c r="L11" s="118"/>
      <c r="M11" s="8"/>
      <c r="S11" s="8"/>
      <c r="T11" s="8"/>
    </row>
    <row r="12" spans="1:20" ht="21.75" customHeight="1" x14ac:dyDescent="0.25">
      <c r="A12" s="379" t="s">
        <v>45</v>
      </c>
      <c r="B12" s="382">
        <f t="shared" si="0"/>
        <v>900000</v>
      </c>
      <c r="C12" s="382">
        <v>900000</v>
      </c>
      <c r="D12" s="380">
        <f t="shared" si="1"/>
        <v>0</v>
      </c>
      <c r="E12" s="117">
        <f t="shared" si="2"/>
        <v>0</v>
      </c>
      <c r="F12" s="116"/>
      <c r="G12" s="117"/>
      <c r="H12" s="219">
        <v>0</v>
      </c>
      <c r="I12" s="154">
        <v>0</v>
      </c>
      <c r="J12" s="117"/>
      <c r="K12" s="115"/>
      <c r="L12" s="120"/>
      <c r="M12" s="8"/>
      <c r="S12" s="8"/>
      <c r="T12" s="8"/>
    </row>
    <row r="13" spans="1:20" x14ac:dyDescent="0.25">
      <c r="A13" s="114" t="s">
        <v>42</v>
      </c>
      <c r="B13" s="218">
        <f t="shared" ref="B13:B14" si="4">SUM(C13+D13)</f>
        <v>6024769</v>
      </c>
      <c r="C13" s="218">
        <v>6024769</v>
      </c>
      <c r="D13" s="115">
        <f t="shared" si="1"/>
        <v>0</v>
      </c>
      <c r="E13" s="116">
        <f t="shared" si="2"/>
        <v>0</v>
      </c>
      <c r="F13" s="121"/>
      <c r="G13" s="117"/>
      <c r="H13" s="219">
        <v>0</v>
      </c>
      <c r="I13" s="154">
        <v>0</v>
      </c>
      <c r="J13" s="117"/>
      <c r="K13" s="115"/>
      <c r="L13" s="118"/>
      <c r="M13" s="8"/>
      <c r="S13" s="8"/>
      <c r="T13" s="8"/>
    </row>
    <row r="14" spans="1:20" x14ac:dyDescent="0.25">
      <c r="A14" s="114" t="s">
        <v>43</v>
      </c>
      <c r="B14" s="218">
        <f t="shared" si="4"/>
        <v>1500000</v>
      </c>
      <c r="C14" s="218">
        <v>1500000</v>
      </c>
      <c r="D14" s="115">
        <f t="shared" si="1"/>
        <v>0</v>
      </c>
      <c r="E14" s="116">
        <f t="shared" si="2"/>
        <v>0</v>
      </c>
      <c r="F14" s="116"/>
      <c r="G14" s="117"/>
      <c r="H14" s="219">
        <v>0</v>
      </c>
      <c r="I14" s="154">
        <v>0</v>
      </c>
      <c r="J14" s="117"/>
      <c r="K14" s="115"/>
      <c r="L14" s="120"/>
      <c r="M14" s="8"/>
      <c r="S14" s="8"/>
      <c r="T14" s="8"/>
    </row>
    <row r="15" spans="1:20" x14ac:dyDescent="0.25">
      <c r="A15" s="114" t="s">
        <v>41</v>
      </c>
      <c r="B15" s="218">
        <f>SUM(C15+D15+K15)</f>
        <v>5300000</v>
      </c>
      <c r="C15" s="218"/>
      <c r="D15" s="115">
        <f t="shared" si="1"/>
        <v>2000000</v>
      </c>
      <c r="E15" s="116">
        <f>SUM(F15+G15)</f>
        <v>0</v>
      </c>
      <c r="F15" s="116"/>
      <c r="G15" s="117"/>
      <c r="H15" s="219">
        <v>0</v>
      </c>
      <c r="I15" s="154">
        <v>0</v>
      </c>
      <c r="J15" s="117">
        <v>2000000</v>
      </c>
      <c r="K15" s="115">
        <v>3300000</v>
      </c>
      <c r="L15" s="120"/>
      <c r="M15" s="8"/>
      <c r="S15" s="8"/>
      <c r="T15" s="8"/>
    </row>
    <row r="16" spans="1:20" ht="15.75" thickBot="1" x14ac:dyDescent="0.3">
      <c r="A16" s="147" t="s">
        <v>130</v>
      </c>
      <c r="B16" s="466">
        <f t="shared" ref="B16:J16" si="5">SUM(B9:B15)</f>
        <v>50649769</v>
      </c>
      <c r="C16" s="466">
        <f t="shared" si="5"/>
        <v>27574769</v>
      </c>
      <c r="D16" s="467">
        <f t="shared" si="5"/>
        <v>19775000</v>
      </c>
      <c r="E16" s="468">
        <f t="shared" si="5"/>
        <v>7000000</v>
      </c>
      <c r="F16" s="468">
        <f t="shared" si="5"/>
        <v>2000000</v>
      </c>
      <c r="G16" s="468">
        <f t="shared" si="5"/>
        <v>5000000</v>
      </c>
      <c r="H16" s="469">
        <f t="shared" si="5"/>
        <v>0</v>
      </c>
      <c r="I16" s="469">
        <f t="shared" si="5"/>
        <v>0</v>
      </c>
      <c r="J16" s="469">
        <f t="shared" si="5"/>
        <v>12775000</v>
      </c>
      <c r="K16" s="467">
        <f t="shared" ref="K16" si="6">SUM(K9:K15)</f>
        <v>3300000</v>
      </c>
      <c r="L16" s="470"/>
      <c r="M16" s="8"/>
      <c r="S16" s="8"/>
      <c r="T16" s="8"/>
    </row>
    <row r="17" spans="1:20" ht="15.75" customHeight="1" x14ac:dyDescent="0.25">
      <c r="A17" s="206"/>
      <c r="B17" s="206"/>
      <c r="C17" s="206"/>
      <c r="D17" s="207"/>
      <c r="E17" s="207"/>
      <c r="F17" s="207"/>
      <c r="G17" s="207"/>
      <c r="H17" s="207"/>
      <c r="I17" s="207"/>
      <c r="J17" s="208"/>
      <c r="K17" s="208"/>
      <c r="L17" s="209"/>
      <c r="M17" s="8"/>
      <c r="S17" s="8"/>
      <c r="T17" s="8"/>
    </row>
    <row r="18" spans="1:20" ht="16.5" thickBot="1" x14ac:dyDescent="0.3">
      <c r="A18" s="220" t="s">
        <v>114</v>
      </c>
      <c r="B18" s="221"/>
      <c r="C18" s="221"/>
      <c r="D18" s="55"/>
      <c r="E18" s="55"/>
      <c r="F18" s="55"/>
      <c r="G18" s="55"/>
      <c r="H18" s="55"/>
      <c r="I18" s="55"/>
      <c r="J18" s="55"/>
      <c r="K18" s="55"/>
      <c r="L18" s="55"/>
      <c r="M18" s="8"/>
      <c r="S18" s="8"/>
      <c r="T18" s="8"/>
    </row>
    <row r="19" spans="1:20" x14ac:dyDescent="0.25">
      <c r="A19" s="393" t="s">
        <v>193</v>
      </c>
      <c r="B19" s="399">
        <f t="shared" ref="B19:B25" si="7">SUM(C19+D19)</f>
        <v>90000</v>
      </c>
      <c r="C19" s="222"/>
      <c r="D19" s="223">
        <f>SUM(E19+H19+I19+J19)</f>
        <v>90000</v>
      </c>
      <c r="E19" s="224">
        <f t="shared" ref="E19:E25" si="8">SUM(F19+G19)</f>
        <v>0</v>
      </c>
      <c r="F19" s="224"/>
      <c r="G19" s="224"/>
      <c r="H19" s="224"/>
      <c r="I19" s="224">
        <f>ROUND((F19*0.02),0)</f>
        <v>0</v>
      </c>
      <c r="J19" s="225">
        <v>90000</v>
      </c>
      <c r="K19" s="316"/>
      <c r="L19" s="226" t="s">
        <v>139</v>
      </c>
      <c r="M19" s="8"/>
      <c r="S19" s="8"/>
      <c r="T19" s="8"/>
    </row>
    <row r="20" spans="1:20" ht="29.25" x14ac:dyDescent="0.25">
      <c r="A20" s="394" t="s">
        <v>161</v>
      </c>
      <c r="B20" s="400">
        <f t="shared" ref="B20:B21" si="9">SUM(C20+D20)</f>
        <v>60000</v>
      </c>
      <c r="C20" s="317"/>
      <c r="D20" s="141">
        <f t="shared" ref="D20:D21" si="10">SUM(E20+H20+I20+J20)</f>
        <v>60000</v>
      </c>
      <c r="E20" s="137"/>
      <c r="F20" s="137"/>
      <c r="G20" s="137"/>
      <c r="H20" s="137"/>
      <c r="I20" s="137"/>
      <c r="J20" s="138">
        <v>60000</v>
      </c>
      <c r="K20" s="318"/>
      <c r="L20" s="319" t="s">
        <v>137</v>
      </c>
      <c r="M20" s="8"/>
      <c r="S20" s="8"/>
      <c r="T20" s="8"/>
    </row>
    <row r="21" spans="1:20" x14ac:dyDescent="0.25">
      <c r="A21" s="394" t="s">
        <v>194</v>
      </c>
      <c r="B21" s="400">
        <f t="shared" si="9"/>
        <v>30000</v>
      </c>
      <c r="C21" s="317"/>
      <c r="D21" s="141">
        <f t="shared" si="10"/>
        <v>30000</v>
      </c>
      <c r="E21" s="137"/>
      <c r="F21" s="137"/>
      <c r="G21" s="137"/>
      <c r="H21" s="137"/>
      <c r="I21" s="137"/>
      <c r="J21" s="138">
        <v>30000</v>
      </c>
      <c r="K21" s="318"/>
      <c r="L21" s="319" t="s">
        <v>137</v>
      </c>
      <c r="M21" s="8"/>
      <c r="S21" s="8"/>
      <c r="T21" s="8"/>
    </row>
    <row r="22" spans="1:20" ht="15.75" thickBot="1" x14ac:dyDescent="0.3">
      <c r="A22" s="384" t="s">
        <v>138</v>
      </c>
      <c r="B22" s="401">
        <f t="shared" si="7"/>
        <v>20000</v>
      </c>
      <c r="C22" s="227"/>
      <c r="D22" s="136">
        <f>SUM(E22+H22+I22+J22)</f>
        <v>20000</v>
      </c>
      <c r="E22" s="137">
        <f t="shared" si="8"/>
        <v>0</v>
      </c>
      <c r="F22" s="137"/>
      <c r="G22" s="137"/>
      <c r="H22" s="137"/>
      <c r="I22" s="137"/>
      <c r="J22" s="138">
        <v>20000</v>
      </c>
      <c r="K22" s="318"/>
      <c r="L22" s="140" t="s">
        <v>139</v>
      </c>
      <c r="M22" s="8"/>
      <c r="S22" s="8"/>
      <c r="T22" s="8"/>
    </row>
    <row r="23" spans="1:20" ht="15.75" thickBot="1" x14ac:dyDescent="0.3">
      <c r="A23" s="395" t="s">
        <v>115</v>
      </c>
      <c r="B23" s="397">
        <f t="shared" si="7"/>
        <v>730000</v>
      </c>
      <c r="C23" s="228"/>
      <c r="D23" s="223">
        <f>SUM(E23+H23+I23+J23)</f>
        <v>730000</v>
      </c>
      <c r="E23" s="224">
        <f t="shared" si="8"/>
        <v>320000</v>
      </c>
      <c r="F23" s="224">
        <v>0</v>
      </c>
      <c r="G23" s="224">
        <v>320000</v>
      </c>
      <c r="H23" s="224">
        <v>40000</v>
      </c>
      <c r="I23" s="224">
        <v>0</v>
      </c>
      <c r="J23" s="225">
        <v>370000</v>
      </c>
      <c r="K23" s="316"/>
      <c r="L23" s="229" t="s">
        <v>140</v>
      </c>
      <c r="M23" s="8"/>
      <c r="S23" s="8"/>
      <c r="T23" s="8"/>
    </row>
    <row r="24" spans="1:20" ht="27" thickBot="1" x14ac:dyDescent="0.3">
      <c r="A24" s="396" t="s">
        <v>141</v>
      </c>
      <c r="B24" s="398">
        <f t="shared" si="7"/>
        <v>198000</v>
      </c>
      <c r="C24" s="230"/>
      <c r="D24" s="141">
        <f>SUM(E24+H24+I24+J24)</f>
        <v>198000</v>
      </c>
      <c r="E24" s="137">
        <f t="shared" si="8"/>
        <v>56000</v>
      </c>
      <c r="F24" s="137">
        <v>0</v>
      </c>
      <c r="G24" s="137">
        <v>56000</v>
      </c>
      <c r="H24" s="137">
        <v>0</v>
      </c>
      <c r="I24" s="137">
        <v>0</v>
      </c>
      <c r="J24" s="138">
        <v>142000</v>
      </c>
      <c r="K24" s="318"/>
      <c r="L24" s="229" t="s">
        <v>140</v>
      </c>
      <c r="M24" s="8"/>
      <c r="S24" s="8"/>
      <c r="T24" s="8"/>
    </row>
    <row r="25" spans="1:20" ht="29.25" x14ac:dyDescent="0.25">
      <c r="A25" s="389" t="s">
        <v>116</v>
      </c>
      <c r="B25" s="383">
        <f t="shared" si="7"/>
        <v>195000</v>
      </c>
      <c r="C25" s="231"/>
      <c r="D25" s="141">
        <f>SUM(E25+H25+I25+J25)</f>
        <v>195000</v>
      </c>
      <c r="E25" s="137">
        <f t="shared" si="8"/>
        <v>95000</v>
      </c>
      <c r="F25" s="137">
        <v>0</v>
      </c>
      <c r="G25" s="137">
        <v>95000</v>
      </c>
      <c r="H25" s="137">
        <v>0</v>
      </c>
      <c r="I25" s="137">
        <v>0</v>
      </c>
      <c r="J25" s="138">
        <v>100000</v>
      </c>
      <c r="K25" s="318"/>
      <c r="L25" s="229" t="s">
        <v>140</v>
      </c>
      <c r="M25" s="8"/>
      <c r="S25" s="8"/>
      <c r="T25" s="8"/>
    </row>
    <row r="26" spans="1:20" ht="15.75" thickBot="1" x14ac:dyDescent="0.3">
      <c r="A26" s="72" t="s">
        <v>117</v>
      </c>
      <c r="B26" s="232">
        <f t="shared" ref="B26:J26" si="11">SUM(B19:B25)</f>
        <v>1323000</v>
      </c>
      <c r="C26" s="232">
        <f t="shared" si="11"/>
        <v>0</v>
      </c>
      <c r="D26" s="148">
        <f t="shared" si="11"/>
        <v>1323000</v>
      </c>
      <c r="E26" s="149">
        <f t="shared" si="11"/>
        <v>471000</v>
      </c>
      <c r="F26" s="149">
        <f t="shared" si="11"/>
        <v>0</v>
      </c>
      <c r="G26" s="149">
        <f t="shared" si="11"/>
        <v>471000</v>
      </c>
      <c r="H26" s="149">
        <f t="shared" si="11"/>
        <v>40000</v>
      </c>
      <c r="I26" s="149">
        <f t="shared" si="11"/>
        <v>0</v>
      </c>
      <c r="J26" s="149">
        <f t="shared" si="11"/>
        <v>812000</v>
      </c>
      <c r="K26" s="320"/>
      <c r="L26" s="151"/>
      <c r="M26" s="8"/>
      <c r="S26" s="8"/>
      <c r="T26" s="8"/>
    </row>
    <row r="27" spans="1:20" ht="15.75" thickBot="1" x14ac:dyDescent="0.3">
      <c r="A27" s="57"/>
      <c r="B27" s="233"/>
      <c r="C27" s="233"/>
      <c r="D27" s="234"/>
      <c r="E27" s="234"/>
      <c r="F27" s="234"/>
      <c r="G27" s="234"/>
      <c r="H27" s="234"/>
      <c r="I27" s="234"/>
      <c r="J27" s="234"/>
      <c r="K27" s="234"/>
      <c r="L27" s="55"/>
      <c r="M27" s="8"/>
      <c r="S27" s="8"/>
      <c r="T27" s="8"/>
    </row>
    <row r="28" spans="1:20" ht="15.75" thickBot="1" x14ac:dyDescent="0.3">
      <c r="A28" s="235" t="s">
        <v>117</v>
      </c>
      <c r="B28" s="236">
        <f>B16+B26</f>
        <v>51972769</v>
      </c>
      <c r="C28" s="236">
        <f>C16+C26</f>
        <v>27574769</v>
      </c>
      <c r="D28" s="237">
        <f>SUM(E28+H28+I28+J28)</f>
        <v>21098000</v>
      </c>
      <c r="E28" s="205">
        <f>SUM(F28+G28)</f>
        <v>7471000</v>
      </c>
      <c r="F28" s="205">
        <f>F16+F26</f>
        <v>2000000</v>
      </c>
      <c r="G28" s="205">
        <f>G16+G26</f>
        <v>5471000</v>
      </c>
      <c r="H28" s="205">
        <f>H16+H26</f>
        <v>40000</v>
      </c>
      <c r="I28" s="205">
        <f>I16+I26</f>
        <v>0</v>
      </c>
      <c r="J28" s="205">
        <f>J16+J26</f>
        <v>13587000</v>
      </c>
      <c r="K28" s="321"/>
      <c r="L28" s="238"/>
      <c r="M28" s="8"/>
      <c r="S28" s="8"/>
      <c r="T28" s="8"/>
    </row>
    <row r="29" spans="1:20" x14ac:dyDescent="0.25">
      <c r="M29" s="8"/>
      <c r="S29" s="8"/>
      <c r="T29" s="8"/>
    </row>
    <row r="30" spans="1:20" x14ac:dyDescent="0.25">
      <c r="M30" s="8"/>
      <c r="S30" s="8"/>
      <c r="T30" s="8"/>
    </row>
    <row r="31" spans="1:20" x14ac:dyDescent="0.25">
      <c r="M31" s="8"/>
      <c r="S31" s="8"/>
      <c r="T31" s="8"/>
    </row>
    <row r="32" spans="1:20" x14ac:dyDescent="0.25">
      <c r="M32" s="8"/>
      <c r="S32" s="8"/>
      <c r="T32" s="8"/>
    </row>
    <row r="33" spans="13:20" x14ac:dyDescent="0.25">
      <c r="M33" s="8"/>
      <c r="S33" s="8"/>
      <c r="T33" s="8"/>
    </row>
    <row r="34" spans="13:20" x14ac:dyDescent="0.25">
      <c r="M34" s="8"/>
      <c r="S34" s="8"/>
      <c r="T34" s="8"/>
    </row>
    <row r="35" spans="13:20" x14ac:dyDescent="0.25">
      <c r="M35" s="8"/>
      <c r="S35" s="8"/>
      <c r="T35" s="8"/>
    </row>
    <row r="36" spans="13:20" x14ac:dyDescent="0.25">
      <c r="M36" s="8"/>
      <c r="S36" s="8"/>
      <c r="T36" s="8"/>
    </row>
    <row r="37" spans="13:20" x14ac:dyDescent="0.25">
      <c r="M37" s="8"/>
      <c r="S37" s="8"/>
      <c r="T37" s="8"/>
    </row>
    <row r="38" spans="13:20" x14ac:dyDescent="0.25">
      <c r="M38" s="8"/>
      <c r="S38" s="8"/>
      <c r="T38" s="8"/>
    </row>
    <row r="39" spans="13:20" x14ac:dyDescent="0.25">
      <c r="M39" s="8"/>
      <c r="S39" s="8"/>
      <c r="T39" s="8"/>
    </row>
    <row r="40" spans="13:20" x14ac:dyDescent="0.25">
      <c r="M40" s="8"/>
      <c r="S40" s="8"/>
      <c r="T40" s="8"/>
    </row>
    <row r="41" spans="13:20" x14ac:dyDescent="0.25">
      <c r="M41" s="8"/>
      <c r="S41" s="8"/>
      <c r="T41" s="8"/>
    </row>
    <row r="42" spans="13:20" x14ac:dyDescent="0.25">
      <c r="M42" s="8"/>
      <c r="S42" s="8"/>
      <c r="T42" s="8"/>
    </row>
    <row r="43" spans="13:20" x14ac:dyDescent="0.25">
      <c r="M43" s="8"/>
      <c r="S43" s="8"/>
      <c r="T43" s="8"/>
    </row>
    <row r="44" spans="13:20" x14ac:dyDescent="0.25">
      <c r="M44" s="8"/>
      <c r="S44" s="8"/>
      <c r="T44" s="8"/>
    </row>
    <row r="45" spans="13:20" x14ac:dyDescent="0.25">
      <c r="M45" s="8"/>
      <c r="S45" s="8"/>
      <c r="T45" s="8"/>
    </row>
    <row r="46" spans="13:20" x14ac:dyDescent="0.25">
      <c r="M46" s="8"/>
      <c r="S46" s="8"/>
      <c r="T46" s="8"/>
    </row>
    <row r="47" spans="13:20" x14ac:dyDescent="0.25">
      <c r="M47" s="8"/>
      <c r="S47" s="8"/>
      <c r="T47" s="8"/>
    </row>
    <row r="48" spans="13:20" ht="15.75" customHeight="1" x14ac:dyDescent="0.25">
      <c r="M48" s="8"/>
      <c r="S48" s="8"/>
      <c r="T48" s="8"/>
    </row>
    <row r="49" spans="13:20" ht="24" customHeight="1" x14ac:dyDescent="0.25">
      <c r="M49" s="8"/>
      <c r="S49" s="8"/>
      <c r="T49" s="8"/>
    </row>
    <row r="50" spans="13:20" ht="15.75" customHeight="1" x14ac:dyDescent="0.25">
      <c r="M50" s="8"/>
      <c r="S50" s="8"/>
      <c r="T50" s="8"/>
    </row>
    <row r="51" spans="13:20" x14ac:dyDescent="0.25">
      <c r="M51" s="8"/>
      <c r="S51" s="8"/>
      <c r="T51" s="8"/>
    </row>
    <row r="52" spans="13:20" x14ac:dyDescent="0.25">
      <c r="M52" s="8"/>
      <c r="S52" s="8"/>
      <c r="T52" s="8"/>
    </row>
  </sheetData>
  <mergeCells count="5">
    <mergeCell ref="J5:J6"/>
    <mergeCell ref="B4:B6"/>
    <mergeCell ref="C4:C6"/>
    <mergeCell ref="E5:E6"/>
    <mergeCell ref="F5:G5"/>
  </mergeCells>
  <pageMargins left="0.70866141732283472" right="0.70866141732283472" top="0.78740157480314965" bottom="0.78740157480314965" header="0.31496062992125984" footer="0.31496062992125984"/>
  <pageSetup paperSize="9" scale="63" orientation="landscape" r:id="rId1"/>
  <headerFooter>
    <oddHeader>&amp;RKapitola C.VI
&amp;"-,Tučné"Tabulka č. 1b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3"/>
  <sheetViews>
    <sheetView workbookViewId="0">
      <selection activeCell="P21" sqref="P21"/>
    </sheetView>
  </sheetViews>
  <sheetFormatPr defaultRowHeight="15" x14ac:dyDescent="0.25"/>
  <cols>
    <col min="1" max="1" width="7.7109375" customWidth="1"/>
    <col min="2" max="2" width="45.42578125" customWidth="1"/>
    <col min="3" max="3" width="10.7109375" customWidth="1"/>
    <col min="4" max="4" width="12.28515625" customWidth="1"/>
    <col min="5" max="6" width="11.28515625" customWidth="1"/>
    <col min="7" max="7" width="11.28515625" bestFit="1" customWidth="1"/>
    <col min="8" max="8" width="12.28515625" customWidth="1"/>
    <col min="9" max="9" width="12.42578125" customWidth="1"/>
    <col min="10" max="10" width="11.28515625" bestFit="1" customWidth="1"/>
    <col min="11" max="11" width="11.140625" bestFit="1" customWidth="1"/>
    <col min="12" max="12" width="13.28515625" customWidth="1"/>
    <col min="14" max="14" width="10.28515625" bestFit="1" customWidth="1"/>
    <col min="256" max="256" width="3" customWidth="1"/>
    <col min="257" max="257" width="7.7109375" customWidth="1"/>
    <col min="258" max="258" width="11.85546875" customWidth="1"/>
    <col min="259" max="259" width="3.5703125" customWidth="1"/>
    <col min="260" max="260" width="12.28515625" customWidth="1"/>
    <col min="261" max="262" width="11.28515625" customWidth="1"/>
    <col min="263" max="263" width="11.28515625" bestFit="1" customWidth="1"/>
    <col min="264" max="264" width="10.7109375" customWidth="1"/>
    <col min="265" max="265" width="12.42578125" customWidth="1"/>
    <col min="266" max="266" width="11.28515625" bestFit="1" customWidth="1"/>
    <col min="267" max="267" width="10.42578125" customWidth="1"/>
    <col min="268" max="268" width="13.28515625" customWidth="1"/>
    <col min="270" max="270" width="10.28515625" bestFit="1" customWidth="1"/>
    <col min="512" max="512" width="3" customWidth="1"/>
    <col min="513" max="513" width="7.7109375" customWidth="1"/>
    <col min="514" max="514" width="11.85546875" customWidth="1"/>
    <col min="515" max="515" width="3.5703125" customWidth="1"/>
    <col min="516" max="516" width="12.28515625" customWidth="1"/>
    <col min="517" max="518" width="11.28515625" customWidth="1"/>
    <col min="519" max="519" width="11.28515625" bestFit="1" customWidth="1"/>
    <col min="520" max="520" width="10.7109375" customWidth="1"/>
    <col min="521" max="521" width="12.42578125" customWidth="1"/>
    <col min="522" max="522" width="11.28515625" bestFit="1" customWidth="1"/>
    <col min="523" max="523" width="10.42578125" customWidth="1"/>
    <col min="524" max="524" width="13.28515625" customWidth="1"/>
    <col min="526" max="526" width="10.28515625" bestFit="1" customWidth="1"/>
    <col min="768" max="768" width="3" customWidth="1"/>
    <col min="769" max="769" width="7.7109375" customWidth="1"/>
    <col min="770" max="770" width="11.85546875" customWidth="1"/>
    <col min="771" max="771" width="3.5703125" customWidth="1"/>
    <col min="772" max="772" width="12.28515625" customWidth="1"/>
    <col min="773" max="774" width="11.28515625" customWidth="1"/>
    <col min="775" max="775" width="11.28515625" bestFit="1" customWidth="1"/>
    <col min="776" max="776" width="10.7109375" customWidth="1"/>
    <col min="777" max="777" width="12.42578125" customWidth="1"/>
    <col min="778" max="778" width="11.28515625" bestFit="1" customWidth="1"/>
    <col min="779" max="779" width="10.42578125" customWidth="1"/>
    <col min="780" max="780" width="13.28515625" customWidth="1"/>
    <col min="782" max="782" width="10.28515625" bestFit="1" customWidth="1"/>
    <col min="1024" max="1024" width="3" customWidth="1"/>
    <col min="1025" max="1025" width="7.7109375" customWidth="1"/>
    <col min="1026" max="1026" width="11.85546875" customWidth="1"/>
    <col min="1027" max="1027" width="3.5703125" customWidth="1"/>
    <col min="1028" max="1028" width="12.28515625" customWidth="1"/>
    <col min="1029" max="1030" width="11.28515625" customWidth="1"/>
    <col min="1031" max="1031" width="11.28515625" bestFit="1" customWidth="1"/>
    <col min="1032" max="1032" width="10.7109375" customWidth="1"/>
    <col min="1033" max="1033" width="12.42578125" customWidth="1"/>
    <col min="1034" max="1034" width="11.28515625" bestFit="1" customWidth="1"/>
    <col min="1035" max="1035" width="10.42578125" customWidth="1"/>
    <col min="1036" max="1036" width="13.28515625" customWidth="1"/>
    <col min="1038" max="1038" width="10.28515625" bestFit="1" customWidth="1"/>
    <col min="1280" max="1280" width="3" customWidth="1"/>
    <col min="1281" max="1281" width="7.7109375" customWidth="1"/>
    <col min="1282" max="1282" width="11.85546875" customWidth="1"/>
    <col min="1283" max="1283" width="3.5703125" customWidth="1"/>
    <col min="1284" max="1284" width="12.28515625" customWidth="1"/>
    <col min="1285" max="1286" width="11.28515625" customWidth="1"/>
    <col min="1287" max="1287" width="11.28515625" bestFit="1" customWidth="1"/>
    <col min="1288" max="1288" width="10.7109375" customWidth="1"/>
    <col min="1289" max="1289" width="12.42578125" customWidth="1"/>
    <col min="1290" max="1290" width="11.28515625" bestFit="1" customWidth="1"/>
    <col min="1291" max="1291" width="10.42578125" customWidth="1"/>
    <col min="1292" max="1292" width="13.28515625" customWidth="1"/>
    <col min="1294" max="1294" width="10.28515625" bestFit="1" customWidth="1"/>
    <col min="1536" max="1536" width="3" customWidth="1"/>
    <col min="1537" max="1537" width="7.7109375" customWidth="1"/>
    <col min="1538" max="1538" width="11.85546875" customWidth="1"/>
    <col min="1539" max="1539" width="3.5703125" customWidth="1"/>
    <col min="1540" max="1540" width="12.28515625" customWidth="1"/>
    <col min="1541" max="1542" width="11.28515625" customWidth="1"/>
    <col min="1543" max="1543" width="11.28515625" bestFit="1" customWidth="1"/>
    <col min="1544" max="1544" width="10.7109375" customWidth="1"/>
    <col min="1545" max="1545" width="12.42578125" customWidth="1"/>
    <col min="1546" max="1546" width="11.28515625" bestFit="1" customWidth="1"/>
    <col min="1547" max="1547" width="10.42578125" customWidth="1"/>
    <col min="1548" max="1548" width="13.28515625" customWidth="1"/>
    <col min="1550" max="1550" width="10.28515625" bestFit="1" customWidth="1"/>
    <col min="1792" max="1792" width="3" customWidth="1"/>
    <col min="1793" max="1793" width="7.7109375" customWidth="1"/>
    <col min="1794" max="1794" width="11.85546875" customWidth="1"/>
    <col min="1795" max="1795" width="3.5703125" customWidth="1"/>
    <col min="1796" max="1796" width="12.28515625" customWidth="1"/>
    <col min="1797" max="1798" width="11.28515625" customWidth="1"/>
    <col min="1799" max="1799" width="11.28515625" bestFit="1" customWidth="1"/>
    <col min="1800" max="1800" width="10.7109375" customWidth="1"/>
    <col min="1801" max="1801" width="12.42578125" customWidth="1"/>
    <col min="1802" max="1802" width="11.28515625" bestFit="1" customWidth="1"/>
    <col min="1803" max="1803" width="10.42578125" customWidth="1"/>
    <col min="1804" max="1804" width="13.28515625" customWidth="1"/>
    <col min="1806" max="1806" width="10.28515625" bestFit="1" customWidth="1"/>
    <col min="2048" max="2048" width="3" customWidth="1"/>
    <col min="2049" max="2049" width="7.7109375" customWidth="1"/>
    <col min="2050" max="2050" width="11.85546875" customWidth="1"/>
    <col min="2051" max="2051" width="3.5703125" customWidth="1"/>
    <col min="2052" max="2052" width="12.28515625" customWidth="1"/>
    <col min="2053" max="2054" width="11.28515625" customWidth="1"/>
    <col min="2055" max="2055" width="11.28515625" bestFit="1" customWidth="1"/>
    <col min="2056" max="2056" width="10.7109375" customWidth="1"/>
    <col min="2057" max="2057" width="12.42578125" customWidth="1"/>
    <col min="2058" max="2058" width="11.28515625" bestFit="1" customWidth="1"/>
    <col min="2059" max="2059" width="10.42578125" customWidth="1"/>
    <col min="2060" max="2060" width="13.28515625" customWidth="1"/>
    <col min="2062" max="2062" width="10.28515625" bestFit="1" customWidth="1"/>
    <col min="2304" max="2304" width="3" customWidth="1"/>
    <col min="2305" max="2305" width="7.7109375" customWidth="1"/>
    <col min="2306" max="2306" width="11.85546875" customWidth="1"/>
    <col min="2307" max="2307" width="3.5703125" customWidth="1"/>
    <col min="2308" max="2308" width="12.28515625" customWidth="1"/>
    <col min="2309" max="2310" width="11.28515625" customWidth="1"/>
    <col min="2311" max="2311" width="11.28515625" bestFit="1" customWidth="1"/>
    <col min="2312" max="2312" width="10.7109375" customWidth="1"/>
    <col min="2313" max="2313" width="12.42578125" customWidth="1"/>
    <col min="2314" max="2314" width="11.28515625" bestFit="1" customWidth="1"/>
    <col min="2315" max="2315" width="10.42578125" customWidth="1"/>
    <col min="2316" max="2316" width="13.28515625" customWidth="1"/>
    <col min="2318" max="2318" width="10.28515625" bestFit="1" customWidth="1"/>
    <col min="2560" max="2560" width="3" customWidth="1"/>
    <col min="2561" max="2561" width="7.7109375" customWidth="1"/>
    <col min="2562" max="2562" width="11.85546875" customWidth="1"/>
    <col min="2563" max="2563" width="3.5703125" customWidth="1"/>
    <col min="2564" max="2564" width="12.28515625" customWidth="1"/>
    <col min="2565" max="2566" width="11.28515625" customWidth="1"/>
    <col min="2567" max="2567" width="11.28515625" bestFit="1" customWidth="1"/>
    <col min="2568" max="2568" width="10.7109375" customWidth="1"/>
    <col min="2569" max="2569" width="12.42578125" customWidth="1"/>
    <col min="2570" max="2570" width="11.28515625" bestFit="1" customWidth="1"/>
    <col min="2571" max="2571" width="10.42578125" customWidth="1"/>
    <col min="2572" max="2572" width="13.28515625" customWidth="1"/>
    <col min="2574" max="2574" width="10.28515625" bestFit="1" customWidth="1"/>
    <col min="2816" max="2816" width="3" customWidth="1"/>
    <col min="2817" max="2817" width="7.7109375" customWidth="1"/>
    <col min="2818" max="2818" width="11.85546875" customWidth="1"/>
    <col min="2819" max="2819" width="3.5703125" customWidth="1"/>
    <col min="2820" max="2820" width="12.28515625" customWidth="1"/>
    <col min="2821" max="2822" width="11.28515625" customWidth="1"/>
    <col min="2823" max="2823" width="11.28515625" bestFit="1" customWidth="1"/>
    <col min="2824" max="2824" width="10.7109375" customWidth="1"/>
    <col min="2825" max="2825" width="12.42578125" customWidth="1"/>
    <col min="2826" max="2826" width="11.28515625" bestFit="1" customWidth="1"/>
    <col min="2827" max="2827" width="10.42578125" customWidth="1"/>
    <col min="2828" max="2828" width="13.28515625" customWidth="1"/>
    <col min="2830" max="2830" width="10.28515625" bestFit="1" customWidth="1"/>
    <col min="3072" max="3072" width="3" customWidth="1"/>
    <col min="3073" max="3073" width="7.7109375" customWidth="1"/>
    <col min="3074" max="3074" width="11.85546875" customWidth="1"/>
    <col min="3075" max="3075" width="3.5703125" customWidth="1"/>
    <col min="3076" max="3076" width="12.28515625" customWidth="1"/>
    <col min="3077" max="3078" width="11.28515625" customWidth="1"/>
    <col min="3079" max="3079" width="11.28515625" bestFit="1" customWidth="1"/>
    <col min="3080" max="3080" width="10.7109375" customWidth="1"/>
    <col min="3081" max="3081" width="12.42578125" customWidth="1"/>
    <col min="3082" max="3082" width="11.28515625" bestFit="1" customWidth="1"/>
    <col min="3083" max="3083" width="10.42578125" customWidth="1"/>
    <col min="3084" max="3084" width="13.28515625" customWidth="1"/>
    <col min="3086" max="3086" width="10.28515625" bestFit="1" customWidth="1"/>
    <col min="3328" max="3328" width="3" customWidth="1"/>
    <col min="3329" max="3329" width="7.7109375" customWidth="1"/>
    <col min="3330" max="3330" width="11.85546875" customWidth="1"/>
    <col min="3331" max="3331" width="3.5703125" customWidth="1"/>
    <col min="3332" max="3332" width="12.28515625" customWidth="1"/>
    <col min="3333" max="3334" width="11.28515625" customWidth="1"/>
    <col min="3335" max="3335" width="11.28515625" bestFit="1" customWidth="1"/>
    <col min="3336" max="3336" width="10.7109375" customWidth="1"/>
    <col min="3337" max="3337" width="12.42578125" customWidth="1"/>
    <col min="3338" max="3338" width="11.28515625" bestFit="1" customWidth="1"/>
    <col min="3339" max="3339" width="10.42578125" customWidth="1"/>
    <col min="3340" max="3340" width="13.28515625" customWidth="1"/>
    <col min="3342" max="3342" width="10.28515625" bestFit="1" customWidth="1"/>
    <col min="3584" max="3584" width="3" customWidth="1"/>
    <col min="3585" max="3585" width="7.7109375" customWidth="1"/>
    <col min="3586" max="3586" width="11.85546875" customWidth="1"/>
    <col min="3587" max="3587" width="3.5703125" customWidth="1"/>
    <col min="3588" max="3588" width="12.28515625" customWidth="1"/>
    <col min="3589" max="3590" width="11.28515625" customWidth="1"/>
    <col min="3591" max="3591" width="11.28515625" bestFit="1" customWidth="1"/>
    <col min="3592" max="3592" width="10.7109375" customWidth="1"/>
    <col min="3593" max="3593" width="12.42578125" customWidth="1"/>
    <col min="3594" max="3594" width="11.28515625" bestFit="1" customWidth="1"/>
    <col min="3595" max="3595" width="10.42578125" customWidth="1"/>
    <col min="3596" max="3596" width="13.28515625" customWidth="1"/>
    <col min="3598" max="3598" width="10.28515625" bestFit="1" customWidth="1"/>
    <col min="3840" max="3840" width="3" customWidth="1"/>
    <col min="3841" max="3841" width="7.7109375" customWidth="1"/>
    <col min="3842" max="3842" width="11.85546875" customWidth="1"/>
    <col min="3843" max="3843" width="3.5703125" customWidth="1"/>
    <col min="3844" max="3844" width="12.28515625" customWidth="1"/>
    <col min="3845" max="3846" width="11.28515625" customWidth="1"/>
    <col min="3847" max="3847" width="11.28515625" bestFit="1" customWidth="1"/>
    <col min="3848" max="3848" width="10.7109375" customWidth="1"/>
    <col min="3849" max="3849" width="12.42578125" customWidth="1"/>
    <col min="3850" max="3850" width="11.28515625" bestFit="1" customWidth="1"/>
    <col min="3851" max="3851" width="10.42578125" customWidth="1"/>
    <col min="3852" max="3852" width="13.28515625" customWidth="1"/>
    <col min="3854" max="3854" width="10.28515625" bestFit="1" customWidth="1"/>
    <col min="4096" max="4096" width="3" customWidth="1"/>
    <col min="4097" max="4097" width="7.7109375" customWidth="1"/>
    <col min="4098" max="4098" width="11.85546875" customWidth="1"/>
    <col min="4099" max="4099" width="3.5703125" customWidth="1"/>
    <col min="4100" max="4100" width="12.28515625" customWidth="1"/>
    <col min="4101" max="4102" width="11.28515625" customWidth="1"/>
    <col min="4103" max="4103" width="11.28515625" bestFit="1" customWidth="1"/>
    <col min="4104" max="4104" width="10.7109375" customWidth="1"/>
    <col min="4105" max="4105" width="12.42578125" customWidth="1"/>
    <col min="4106" max="4106" width="11.28515625" bestFit="1" customWidth="1"/>
    <col min="4107" max="4107" width="10.42578125" customWidth="1"/>
    <col min="4108" max="4108" width="13.28515625" customWidth="1"/>
    <col min="4110" max="4110" width="10.28515625" bestFit="1" customWidth="1"/>
    <col min="4352" max="4352" width="3" customWidth="1"/>
    <col min="4353" max="4353" width="7.7109375" customWidth="1"/>
    <col min="4354" max="4354" width="11.85546875" customWidth="1"/>
    <col min="4355" max="4355" width="3.5703125" customWidth="1"/>
    <col min="4356" max="4356" width="12.28515625" customWidth="1"/>
    <col min="4357" max="4358" width="11.28515625" customWidth="1"/>
    <col min="4359" max="4359" width="11.28515625" bestFit="1" customWidth="1"/>
    <col min="4360" max="4360" width="10.7109375" customWidth="1"/>
    <col min="4361" max="4361" width="12.42578125" customWidth="1"/>
    <col min="4362" max="4362" width="11.28515625" bestFit="1" customWidth="1"/>
    <col min="4363" max="4363" width="10.42578125" customWidth="1"/>
    <col min="4364" max="4364" width="13.28515625" customWidth="1"/>
    <col min="4366" max="4366" width="10.28515625" bestFit="1" customWidth="1"/>
    <col min="4608" max="4608" width="3" customWidth="1"/>
    <col min="4609" max="4609" width="7.7109375" customWidth="1"/>
    <col min="4610" max="4610" width="11.85546875" customWidth="1"/>
    <col min="4611" max="4611" width="3.5703125" customWidth="1"/>
    <col min="4612" max="4612" width="12.28515625" customWidth="1"/>
    <col min="4613" max="4614" width="11.28515625" customWidth="1"/>
    <col min="4615" max="4615" width="11.28515625" bestFit="1" customWidth="1"/>
    <col min="4616" max="4616" width="10.7109375" customWidth="1"/>
    <col min="4617" max="4617" width="12.42578125" customWidth="1"/>
    <col min="4618" max="4618" width="11.28515625" bestFit="1" customWidth="1"/>
    <col min="4619" max="4619" width="10.42578125" customWidth="1"/>
    <col min="4620" max="4620" width="13.28515625" customWidth="1"/>
    <col min="4622" max="4622" width="10.28515625" bestFit="1" customWidth="1"/>
    <col min="4864" max="4864" width="3" customWidth="1"/>
    <col min="4865" max="4865" width="7.7109375" customWidth="1"/>
    <col min="4866" max="4866" width="11.85546875" customWidth="1"/>
    <col min="4867" max="4867" width="3.5703125" customWidth="1"/>
    <col min="4868" max="4868" width="12.28515625" customWidth="1"/>
    <col min="4869" max="4870" width="11.28515625" customWidth="1"/>
    <col min="4871" max="4871" width="11.28515625" bestFit="1" customWidth="1"/>
    <col min="4872" max="4872" width="10.7109375" customWidth="1"/>
    <col min="4873" max="4873" width="12.42578125" customWidth="1"/>
    <col min="4874" max="4874" width="11.28515625" bestFit="1" customWidth="1"/>
    <col min="4875" max="4875" width="10.42578125" customWidth="1"/>
    <col min="4876" max="4876" width="13.28515625" customWidth="1"/>
    <col min="4878" max="4878" width="10.28515625" bestFit="1" customWidth="1"/>
    <col min="5120" max="5120" width="3" customWidth="1"/>
    <col min="5121" max="5121" width="7.7109375" customWidth="1"/>
    <col min="5122" max="5122" width="11.85546875" customWidth="1"/>
    <col min="5123" max="5123" width="3.5703125" customWidth="1"/>
    <col min="5124" max="5124" width="12.28515625" customWidth="1"/>
    <col min="5125" max="5126" width="11.28515625" customWidth="1"/>
    <col min="5127" max="5127" width="11.28515625" bestFit="1" customWidth="1"/>
    <col min="5128" max="5128" width="10.7109375" customWidth="1"/>
    <col min="5129" max="5129" width="12.42578125" customWidth="1"/>
    <col min="5130" max="5130" width="11.28515625" bestFit="1" customWidth="1"/>
    <col min="5131" max="5131" width="10.42578125" customWidth="1"/>
    <col min="5132" max="5132" width="13.28515625" customWidth="1"/>
    <col min="5134" max="5134" width="10.28515625" bestFit="1" customWidth="1"/>
    <col min="5376" max="5376" width="3" customWidth="1"/>
    <col min="5377" max="5377" width="7.7109375" customWidth="1"/>
    <col min="5378" max="5378" width="11.85546875" customWidth="1"/>
    <col min="5379" max="5379" width="3.5703125" customWidth="1"/>
    <col min="5380" max="5380" width="12.28515625" customWidth="1"/>
    <col min="5381" max="5382" width="11.28515625" customWidth="1"/>
    <col min="5383" max="5383" width="11.28515625" bestFit="1" customWidth="1"/>
    <col min="5384" max="5384" width="10.7109375" customWidth="1"/>
    <col min="5385" max="5385" width="12.42578125" customWidth="1"/>
    <col min="5386" max="5386" width="11.28515625" bestFit="1" customWidth="1"/>
    <col min="5387" max="5387" width="10.42578125" customWidth="1"/>
    <col min="5388" max="5388" width="13.28515625" customWidth="1"/>
    <col min="5390" max="5390" width="10.28515625" bestFit="1" customWidth="1"/>
    <col min="5632" max="5632" width="3" customWidth="1"/>
    <col min="5633" max="5633" width="7.7109375" customWidth="1"/>
    <col min="5634" max="5634" width="11.85546875" customWidth="1"/>
    <col min="5635" max="5635" width="3.5703125" customWidth="1"/>
    <col min="5636" max="5636" width="12.28515625" customWidth="1"/>
    <col min="5637" max="5638" width="11.28515625" customWidth="1"/>
    <col min="5639" max="5639" width="11.28515625" bestFit="1" customWidth="1"/>
    <col min="5640" max="5640" width="10.7109375" customWidth="1"/>
    <col min="5641" max="5641" width="12.42578125" customWidth="1"/>
    <col min="5642" max="5642" width="11.28515625" bestFit="1" customWidth="1"/>
    <col min="5643" max="5643" width="10.42578125" customWidth="1"/>
    <col min="5644" max="5644" width="13.28515625" customWidth="1"/>
    <col min="5646" max="5646" width="10.28515625" bestFit="1" customWidth="1"/>
    <col min="5888" max="5888" width="3" customWidth="1"/>
    <col min="5889" max="5889" width="7.7109375" customWidth="1"/>
    <col min="5890" max="5890" width="11.85546875" customWidth="1"/>
    <col min="5891" max="5891" width="3.5703125" customWidth="1"/>
    <col min="5892" max="5892" width="12.28515625" customWidth="1"/>
    <col min="5893" max="5894" width="11.28515625" customWidth="1"/>
    <col min="5895" max="5895" width="11.28515625" bestFit="1" customWidth="1"/>
    <col min="5896" max="5896" width="10.7109375" customWidth="1"/>
    <col min="5897" max="5897" width="12.42578125" customWidth="1"/>
    <col min="5898" max="5898" width="11.28515625" bestFit="1" customWidth="1"/>
    <col min="5899" max="5899" width="10.42578125" customWidth="1"/>
    <col min="5900" max="5900" width="13.28515625" customWidth="1"/>
    <col min="5902" max="5902" width="10.28515625" bestFit="1" customWidth="1"/>
    <col min="6144" max="6144" width="3" customWidth="1"/>
    <col min="6145" max="6145" width="7.7109375" customWidth="1"/>
    <col min="6146" max="6146" width="11.85546875" customWidth="1"/>
    <col min="6147" max="6147" width="3.5703125" customWidth="1"/>
    <col min="6148" max="6148" width="12.28515625" customWidth="1"/>
    <col min="6149" max="6150" width="11.28515625" customWidth="1"/>
    <col min="6151" max="6151" width="11.28515625" bestFit="1" customWidth="1"/>
    <col min="6152" max="6152" width="10.7109375" customWidth="1"/>
    <col min="6153" max="6153" width="12.42578125" customWidth="1"/>
    <col min="6154" max="6154" width="11.28515625" bestFit="1" customWidth="1"/>
    <col min="6155" max="6155" width="10.42578125" customWidth="1"/>
    <col min="6156" max="6156" width="13.28515625" customWidth="1"/>
    <col min="6158" max="6158" width="10.28515625" bestFit="1" customWidth="1"/>
    <col min="6400" max="6400" width="3" customWidth="1"/>
    <col min="6401" max="6401" width="7.7109375" customWidth="1"/>
    <col min="6402" max="6402" width="11.85546875" customWidth="1"/>
    <col min="6403" max="6403" width="3.5703125" customWidth="1"/>
    <col min="6404" max="6404" width="12.28515625" customWidth="1"/>
    <col min="6405" max="6406" width="11.28515625" customWidth="1"/>
    <col min="6407" max="6407" width="11.28515625" bestFit="1" customWidth="1"/>
    <col min="6408" max="6408" width="10.7109375" customWidth="1"/>
    <col min="6409" max="6409" width="12.42578125" customWidth="1"/>
    <col min="6410" max="6410" width="11.28515625" bestFit="1" customWidth="1"/>
    <col min="6411" max="6411" width="10.42578125" customWidth="1"/>
    <col min="6412" max="6412" width="13.28515625" customWidth="1"/>
    <col min="6414" max="6414" width="10.28515625" bestFit="1" customWidth="1"/>
    <col min="6656" max="6656" width="3" customWidth="1"/>
    <col min="6657" max="6657" width="7.7109375" customWidth="1"/>
    <col min="6658" max="6658" width="11.85546875" customWidth="1"/>
    <col min="6659" max="6659" width="3.5703125" customWidth="1"/>
    <col min="6660" max="6660" width="12.28515625" customWidth="1"/>
    <col min="6661" max="6662" width="11.28515625" customWidth="1"/>
    <col min="6663" max="6663" width="11.28515625" bestFit="1" customWidth="1"/>
    <col min="6664" max="6664" width="10.7109375" customWidth="1"/>
    <col min="6665" max="6665" width="12.42578125" customWidth="1"/>
    <col min="6666" max="6666" width="11.28515625" bestFit="1" customWidth="1"/>
    <col min="6667" max="6667" width="10.42578125" customWidth="1"/>
    <col min="6668" max="6668" width="13.28515625" customWidth="1"/>
    <col min="6670" max="6670" width="10.28515625" bestFit="1" customWidth="1"/>
    <col min="6912" max="6912" width="3" customWidth="1"/>
    <col min="6913" max="6913" width="7.7109375" customWidth="1"/>
    <col min="6914" max="6914" width="11.85546875" customWidth="1"/>
    <col min="6915" max="6915" width="3.5703125" customWidth="1"/>
    <col min="6916" max="6916" width="12.28515625" customWidth="1"/>
    <col min="6917" max="6918" width="11.28515625" customWidth="1"/>
    <col min="6919" max="6919" width="11.28515625" bestFit="1" customWidth="1"/>
    <col min="6920" max="6920" width="10.7109375" customWidth="1"/>
    <col min="6921" max="6921" width="12.42578125" customWidth="1"/>
    <col min="6922" max="6922" width="11.28515625" bestFit="1" customWidth="1"/>
    <col min="6923" max="6923" width="10.42578125" customWidth="1"/>
    <col min="6924" max="6924" width="13.28515625" customWidth="1"/>
    <col min="6926" max="6926" width="10.28515625" bestFit="1" customWidth="1"/>
    <col min="7168" max="7168" width="3" customWidth="1"/>
    <col min="7169" max="7169" width="7.7109375" customWidth="1"/>
    <col min="7170" max="7170" width="11.85546875" customWidth="1"/>
    <col min="7171" max="7171" width="3.5703125" customWidth="1"/>
    <col min="7172" max="7172" width="12.28515625" customWidth="1"/>
    <col min="7173" max="7174" width="11.28515625" customWidth="1"/>
    <col min="7175" max="7175" width="11.28515625" bestFit="1" customWidth="1"/>
    <col min="7176" max="7176" width="10.7109375" customWidth="1"/>
    <col min="7177" max="7177" width="12.42578125" customWidth="1"/>
    <col min="7178" max="7178" width="11.28515625" bestFit="1" customWidth="1"/>
    <col min="7179" max="7179" width="10.42578125" customWidth="1"/>
    <col min="7180" max="7180" width="13.28515625" customWidth="1"/>
    <col min="7182" max="7182" width="10.28515625" bestFit="1" customWidth="1"/>
    <col min="7424" max="7424" width="3" customWidth="1"/>
    <col min="7425" max="7425" width="7.7109375" customWidth="1"/>
    <col min="7426" max="7426" width="11.85546875" customWidth="1"/>
    <col min="7427" max="7427" width="3.5703125" customWidth="1"/>
    <col min="7428" max="7428" width="12.28515625" customWidth="1"/>
    <col min="7429" max="7430" width="11.28515625" customWidth="1"/>
    <col min="7431" max="7431" width="11.28515625" bestFit="1" customWidth="1"/>
    <col min="7432" max="7432" width="10.7109375" customWidth="1"/>
    <col min="7433" max="7433" width="12.42578125" customWidth="1"/>
    <col min="7434" max="7434" width="11.28515625" bestFit="1" customWidth="1"/>
    <col min="7435" max="7435" width="10.42578125" customWidth="1"/>
    <col min="7436" max="7436" width="13.28515625" customWidth="1"/>
    <col min="7438" max="7438" width="10.28515625" bestFit="1" customWidth="1"/>
    <col min="7680" max="7680" width="3" customWidth="1"/>
    <col min="7681" max="7681" width="7.7109375" customWidth="1"/>
    <col min="7682" max="7682" width="11.85546875" customWidth="1"/>
    <col min="7683" max="7683" width="3.5703125" customWidth="1"/>
    <col min="7684" max="7684" width="12.28515625" customWidth="1"/>
    <col min="7685" max="7686" width="11.28515625" customWidth="1"/>
    <col min="7687" max="7687" width="11.28515625" bestFit="1" customWidth="1"/>
    <col min="7688" max="7688" width="10.7109375" customWidth="1"/>
    <col min="7689" max="7689" width="12.42578125" customWidth="1"/>
    <col min="7690" max="7690" width="11.28515625" bestFit="1" customWidth="1"/>
    <col min="7691" max="7691" width="10.42578125" customWidth="1"/>
    <col min="7692" max="7692" width="13.28515625" customWidth="1"/>
    <col min="7694" max="7694" width="10.28515625" bestFit="1" customWidth="1"/>
    <col min="7936" max="7936" width="3" customWidth="1"/>
    <col min="7937" max="7937" width="7.7109375" customWidth="1"/>
    <col min="7938" max="7938" width="11.85546875" customWidth="1"/>
    <col min="7939" max="7939" width="3.5703125" customWidth="1"/>
    <col min="7940" max="7940" width="12.28515625" customWidth="1"/>
    <col min="7941" max="7942" width="11.28515625" customWidth="1"/>
    <col min="7943" max="7943" width="11.28515625" bestFit="1" customWidth="1"/>
    <col min="7944" max="7944" width="10.7109375" customWidth="1"/>
    <col min="7945" max="7945" width="12.42578125" customWidth="1"/>
    <col min="7946" max="7946" width="11.28515625" bestFit="1" customWidth="1"/>
    <col min="7947" max="7947" width="10.42578125" customWidth="1"/>
    <col min="7948" max="7948" width="13.28515625" customWidth="1"/>
    <col min="7950" max="7950" width="10.28515625" bestFit="1" customWidth="1"/>
    <col min="8192" max="8192" width="3" customWidth="1"/>
    <col min="8193" max="8193" width="7.7109375" customWidth="1"/>
    <col min="8194" max="8194" width="11.85546875" customWidth="1"/>
    <col min="8195" max="8195" width="3.5703125" customWidth="1"/>
    <col min="8196" max="8196" width="12.28515625" customWidth="1"/>
    <col min="8197" max="8198" width="11.28515625" customWidth="1"/>
    <col min="8199" max="8199" width="11.28515625" bestFit="1" customWidth="1"/>
    <col min="8200" max="8200" width="10.7109375" customWidth="1"/>
    <col min="8201" max="8201" width="12.42578125" customWidth="1"/>
    <col min="8202" max="8202" width="11.28515625" bestFit="1" customWidth="1"/>
    <col min="8203" max="8203" width="10.42578125" customWidth="1"/>
    <col min="8204" max="8204" width="13.28515625" customWidth="1"/>
    <col min="8206" max="8206" width="10.28515625" bestFit="1" customWidth="1"/>
    <col min="8448" max="8448" width="3" customWidth="1"/>
    <col min="8449" max="8449" width="7.7109375" customWidth="1"/>
    <col min="8450" max="8450" width="11.85546875" customWidth="1"/>
    <col min="8451" max="8451" width="3.5703125" customWidth="1"/>
    <col min="8452" max="8452" width="12.28515625" customWidth="1"/>
    <col min="8453" max="8454" width="11.28515625" customWidth="1"/>
    <col min="8455" max="8455" width="11.28515625" bestFit="1" customWidth="1"/>
    <col min="8456" max="8456" width="10.7109375" customWidth="1"/>
    <col min="8457" max="8457" width="12.42578125" customWidth="1"/>
    <col min="8458" max="8458" width="11.28515625" bestFit="1" customWidth="1"/>
    <col min="8459" max="8459" width="10.42578125" customWidth="1"/>
    <col min="8460" max="8460" width="13.28515625" customWidth="1"/>
    <col min="8462" max="8462" width="10.28515625" bestFit="1" customWidth="1"/>
    <col min="8704" max="8704" width="3" customWidth="1"/>
    <col min="8705" max="8705" width="7.7109375" customWidth="1"/>
    <col min="8706" max="8706" width="11.85546875" customWidth="1"/>
    <col min="8707" max="8707" width="3.5703125" customWidth="1"/>
    <col min="8708" max="8708" width="12.28515625" customWidth="1"/>
    <col min="8709" max="8710" width="11.28515625" customWidth="1"/>
    <col min="8711" max="8711" width="11.28515625" bestFit="1" customWidth="1"/>
    <col min="8712" max="8712" width="10.7109375" customWidth="1"/>
    <col min="8713" max="8713" width="12.42578125" customWidth="1"/>
    <col min="8714" max="8714" width="11.28515625" bestFit="1" customWidth="1"/>
    <col min="8715" max="8715" width="10.42578125" customWidth="1"/>
    <col min="8716" max="8716" width="13.28515625" customWidth="1"/>
    <col min="8718" max="8718" width="10.28515625" bestFit="1" customWidth="1"/>
    <col min="8960" max="8960" width="3" customWidth="1"/>
    <col min="8961" max="8961" width="7.7109375" customWidth="1"/>
    <col min="8962" max="8962" width="11.85546875" customWidth="1"/>
    <col min="8963" max="8963" width="3.5703125" customWidth="1"/>
    <col min="8964" max="8964" width="12.28515625" customWidth="1"/>
    <col min="8965" max="8966" width="11.28515625" customWidth="1"/>
    <col min="8967" max="8967" width="11.28515625" bestFit="1" customWidth="1"/>
    <col min="8968" max="8968" width="10.7109375" customWidth="1"/>
    <col min="8969" max="8969" width="12.42578125" customWidth="1"/>
    <col min="8970" max="8970" width="11.28515625" bestFit="1" customWidth="1"/>
    <col min="8971" max="8971" width="10.42578125" customWidth="1"/>
    <col min="8972" max="8972" width="13.28515625" customWidth="1"/>
    <col min="8974" max="8974" width="10.28515625" bestFit="1" customWidth="1"/>
    <col min="9216" max="9216" width="3" customWidth="1"/>
    <col min="9217" max="9217" width="7.7109375" customWidth="1"/>
    <col min="9218" max="9218" width="11.85546875" customWidth="1"/>
    <col min="9219" max="9219" width="3.5703125" customWidth="1"/>
    <col min="9220" max="9220" width="12.28515625" customWidth="1"/>
    <col min="9221" max="9222" width="11.28515625" customWidth="1"/>
    <col min="9223" max="9223" width="11.28515625" bestFit="1" customWidth="1"/>
    <col min="9224" max="9224" width="10.7109375" customWidth="1"/>
    <col min="9225" max="9225" width="12.42578125" customWidth="1"/>
    <col min="9226" max="9226" width="11.28515625" bestFit="1" customWidth="1"/>
    <col min="9227" max="9227" width="10.42578125" customWidth="1"/>
    <col min="9228" max="9228" width="13.28515625" customWidth="1"/>
    <col min="9230" max="9230" width="10.28515625" bestFit="1" customWidth="1"/>
    <col min="9472" max="9472" width="3" customWidth="1"/>
    <col min="9473" max="9473" width="7.7109375" customWidth="1"/>
    <col min="9474" max="9474" width="11.85546875" customWidth="1"/>
    <col min="9475" max="9475" width="3.5703125" customWidth="1"/>
    <col min="9476" max="9476" width="12.28515625" customWidth="1"/>
    <col min="9477" max="9478" width="11.28515625" customWidth="1"/>
    <col min="9479" max="9479" width="11.28515625" bestFit="1" customWidth="1"/>
    <col min="9480" max="9480" width="10.7109375" customWidth="1"/>
    <col min="9481" max="9481" width="12.42578125" customWidth="1"/>
    <col min="9482" max="9482" width="11.28515625" bestFit="1" customWidth="1"/>
    <col min="9483" max="9483" width="10.42578125" customWidth="1"/>
    <col min="9484" max="9484" width="13.28515625" customWidth="1"/>
    <col min="9486" max="9486" width="10.28515625" bestFit="1" customWidth="1"/>
    <col min="9728" max="9728" width="3" customWidth="1"/>
    <col min="9729" max="9729" width="7.7109375" customWidth="1"/>
    <col min="9730" max="9730" width="11.85546875" customWidth="1"/>
    <col min="9731" max="9731" width="3.5703125" customWidth="1"/>
    <col min="9732" max="9732" width="12.28515625" customWidth="1"/>
    <col min="9733" max="9734" width="11.28515625" customWidth="1"/>
    <col min="9735" max="9735" width="11.28515625" bestFit="1" customWidth="1"/>
    <col min="9736" max="9736" width="10.7109375" customWidth="1"/>
    <col min="9737" max="9737" width="12.42578125" customWidth="1"/>
    <col min="9738" max="9738" width="11.28515625" bestFit="1" customWidth="1"/>
    <col min="9739" max="9739" width="10.42578125" customWidth="1"/>
    <col min="9740" max="9740" width="13.28515625" customWidth="1"/>
    <col min="9742" max="9742" width="10.28515625" bestFit="1" customWidth="1"/>
    <col min="9984" max="9984" width="3" customWidth="1"/>
    <col min="9985" max="9985" width="7.7109375" customWidth="1"/>
    <col min="9986" max="9986" width="11.85546875" customWidth="1"/>
    <col min="9987" max="9987" width="3.5703125" customWidth="1"/>
    <col min="9988" max="9988" width="12.28515625" customWidth="1"/>
    <col min="9989" max="9990" width="11.28515625" customWidth="1"/>
    <col min="9991" max="9991" width="11.28515625" bestFit="1" customWidth="1"/>
    <col min="9992" max="9992" width="10.7109375" customWidth="1"/>
    <col min="9993" max="9993" width="12.42578125" customWidth="1"/>
    <col min="9994" max="9994" width="11.28515625" bestFit="1" customWidth="1"/>
    <col min="9995" max="9995" width="10.42578125" customWidth="1"/>
    <col min="9996" max="9996" width="13.28515625" customWidth="1"/>
    <col min="9998" max="9998" width="10.28515625" bestFit="1" customWidth="1"/>
    <col min="10240" max="10240" width="3" customWidth="1"/>
    <col min="10241" max="10241" width="7.7109375" customWidth="1"/>
    <col min="10242" max="10242" width="11.85546875" customWidth="1"/>
    <col min="10243" max="10243" width="3.5703125" customWidth="1"/>
    <col min="10244" max="10244" width="12.28515625" customWidth="1"/>
    <col min="10245" max="10246" width="11.28515625" customWidth="1"/>
    <col min="10247" max="10247" width="11.28515625" bestFit="1" customWidth="1"/>
    <col min="10248" max="10248" width="10.7109375" customWidth="1"/>
    <col min="10249" max="10249" width="12.42578125" customWidth="1"/>
    <col min="10250" max="10250" width="11.28515625" bestFit="1" customWidth="1"/>
    <col min="10251" max="10251" width="10.42578125" customWidth="1"/>
    <col min="10252" max="10252" width="13.28515625" customWidth="1"/>
    <col min="10254" max="10254" width="10.28515625" bestFit="1" customWidth="1"/>
    <col min="10496" max="10496" width="3" customWidth="1"/>
    <col min="10497" max="10497" width="7.7109375" customWidth="1"/>
    <col min="10498" max="10498" width="11.85546875" customWidth="1"/>
    <col min="10499" max="10499" width="3.5703125" customWidth="1"/>
    <col min="10500" max="10500" width="12.28515625" customWidth="1"/>
    <col min="10501" max="10502" width="11.28515625" customWidth="1"/>
    <col min="10503" max="10503" width="11.28515625" bestFit="1" customWidth="1"/>
    <col min="10504" max="10504" width="10.7109375" customWidth="1"/>
    <col min="10505" max="10505" width="12.42578125" customWidth="1"/>
    <col min="10506" max="10506" width="11.28515625" bestFit="1" customWidth="1"/>
    <col min="10507" max="10507" width="10.42578125" customWidth="1"/>
    <col min="10508" max="10508" width="13.28515625" customWidth="1"/>
    <col min="10510" max="10510" width="10.28515625" bestFit="1" customWidth="1"/>
    <col min="10752" max="10752" width="3" customWidth="1"/>
    <col min="10753" max="10753" width="7.7109375" customWidth="1"/>
    <col min="10754" max="10754" width="11.85546875" customWidth="1"/>
    <col min="10755" max="10755" width="3.5703125" customWidth="1"/>
    <col min="10756" max="10756" width="12.28515625" customWidth="1"/>
    <col min="10757" max="10758" width="11.28515625" customWidth="1"/>
    <col min="10759" max="10759" width="11.28515625" bestFit="1" customWidth="1"/>
    <col min="10760" max="10760" width="10.7109375" customWidth="1"/>
    <col min="10761" max="10761" width="12.42578125" customWidth="1"/>
    <col min="10762" max="10762" width="11.28515625" bestFit="1" customWidth="1"/>
    <col min="10763" max="10763" width="10.42578125" customWidth="1"/>
    <col min="10764" max="10764" width="13.28515625" customWidth="1"/>
    <col min="10766" max="10766" width="10.28515625" bestFit="1" customWidth="1"/>
    <col min="11008" max="11008" width="3" customWidth="1"/>
    <col min="11009" max="11009" width="7.7109375" customWidth="1"/>
    <col min="11010" max="11010" width="11.85546875" customWidth="1"/>
    <col min="11011" max="11011" width="3.5703125" customWidth="1"/>
    <col min="11012" max="11012" width="12.28515625" customWidth="1"/>
    <col min="11013" max="11014" width="11.28515625" customWidth="1"/>
    <col min="11015" max="11015" width="11.28515625" bestFit="1" customWidth="1"/>
    <col min="11016" max="11016" width="10.7109375" customWidth="1"/>
    <col min="11017" max="11017" width="12.42578125" customWidth="1"/>
    <col min="11018" max="11018" width="11.28515625" bestFit="1" customWidth="1"/>
    <col min="11019" max="11019" width="10.42578125" customWidth="1"/>
    <col min="11020" max="11020" width="13.28515625" customWidth="1"/>
    <col min="11022" max="11022" width="10.28515625" bestFit="1" customWidth="1"/>
    <col min="11264" max="11264" width="3" customWidth="1"/>
    <col min="11265" max="11265" width="7.7109375" customWidth="1"/>
    <col min="11266" max="11266" width="11.85546875" customWidth="1"/>
    <col min="11267" max="11267" width="3.5703125" customWidth="1"/>
    <col min="11268" max="11268" width="12.28515625" customWidth="1"/>
    <col min="11269" max="11270" width="11.28515625" customWidth="1"/>
    <col min="11271" max="11271" width="11.28515625" bestFit="1" customWidth="1"/>
    <col min="11272" max="11272" width="10.7109375" customWidth="1"/>
    <col min="11273" max="11273" width="12.42578125" customWidth="1"/>
    <col min="11274" max="11274" width="11.28515625" bestFit="1" customWidth="1"/>
    <col min="11275" max="11275" width="10.42578125" customWidth="1"/>
    <col min="11276" max="11276" width="13.28515625" customWidth="1"/>
    <col min="11278" max="11278" width="10.28515625" bestFit="1" customWidth="1"/>
    <col min="11520" max="11520" width="3" customWidth="1"/>
    <col min="11521" max="11521" width="7.7109375" customWidth="1"/>
    <col min="11522" max="11522" width="11.85546875" customWidth="1"/>
    <col min="11523" max="11523" width="3.5703125" customWidth="1"/>
    <col min="11524" max="11524" width="12.28515625" customWidth="1"/>
    <col min="11525" max="11526" width="11.28515625" customWidth="1"/>
    <col min="11527" max="11527" width="11.28515625" bestFit="1" customWidth="1"/>
    <col min="11528" max="11528" width="10.7109375" customWidth="1"/>
    <col min="11529" max="11529" width="12.42578125" customWidth="1"/>
    <col min="11530" max="11530" width="11.28515625" bestFit="1" customWidth="1"/>
    <col min="11531" max="11531" width="10.42578125" customWidth="1"/>
    <col min="11532" max="11532" width="13.28515625" customWidth="1"/>
    <col min="11534" max="11534" width="10.28515625" bestFit="1" customWidth="1"/>
    <col min="11776" max="11776" width="3" customWidth="1"/>
    <col min="11777" max="11777" width="7.7109375" customWidth="1"/>
    <col min="11778" max="11778" width="11.85546875" customWidth="1"/>
    <col min="11779" max="11779" width="3.5703125" customWidth="1"/>
    <col min="11780" max="11780" width="12.28515625" customWidth="1"/>
    <col min="11781" max="11782" width="11.28515625" customWidth="1"/>
    <col min="11783" max="11783" width="11.28515625" bestFit="1" customWidth="1"/>
    <col min="11784" max="11784" width="10.7109375" customWidth="1"/>
    <col min="11785" max="11785" width="12.42578125" customWidth="1"/>
    <col min="11786" max="11786" width="11.28515625" bestFit="1" customWidth="1"/>
    <col min="11787" max="11787" width="10.42578125" customWidth="1"/>
    <col min="11788" max="11788" width="13.28515625" customWidth="1"/>
    <col min="11790" max="11790" width="10.28515625" bestFit="1" customWidth="1"/>
    <col min="12032" max="12032" width="3" customWidth="1"/>
    <col min="12033" max="12033" width="7.7109375" customWidth="1"/>
    <col min="12034" max="12034" width="11.85546875" customWidth="1"/>
    <col min="12035" max="12035" width="3.5703125" customWidth="1"/>
    <col min="12036" max="12036" width="12.28515625" customWidth="1"/>
    <col min="12037" max="12038" width="11.28515625" customWidth="1"/>
    <col min="12039" max="12039" width="11.28515625" bestFit="1" customWidth="1"/>
    <col min="12040" max="12040" width="10.7109375" customWidth="1"/>
    <col min="12041" max="12041" width="12.42578125" customWidth="1"/>
    <col min="12042" max="12042" width="11.28515625" bestFit="1" customWidth="1"/>
    <col min="12043" max="12043" width="10.42578125" customWidth="1"/>
    <col min="12044" max="12044" width="13.28515625" customWidth="1"/>
    <col min="12046" max="12046" width="10.28515625" bestFit="1" customWidth="1"/>
    <col min="12288" max="12288" width="3" customWidth="1"/>
    <col min="12289" max="12289" width="7.7109375" customWidth="1"/>
    <col min="12290" max="12290" width="11.85546875" customWidth="1"/>
    <col min="12291" max="12291" width="3.5703125" customWidth="1"/>
    <col min="12292" max="12292" width="12.28515625" customWidth="1"/>
    <col min="12293" max="12294" width="11.28515625" customWidth="1"/>
    <col min="12295" max="12295" width="11.28515625" bestFit="1" customWidth="1"/>
    <col min="12296" max="12296" width="10.7109375" customWidth="1"/>
    <col min="12297" max="12297" width="12.42578125" customWidth="1"/>
    <col min="12298" max="12298" width="11.28515625" bestFit="1" customWidth="1"/>
    <col min="12299" max="12299" width="10.42578125" customWidth="1"/>
    <col min="12300" max="12300" width="13.28515625" customWidth="1"/>
    <col min="12302" max="12302" width="10.28515625" bestFit="1" customWidth="1"/>
    <col min="12544" max="12544" width="3" customWidth="1"/>
    <col min="12545" max="12545" width="7.7109375" customWidth="1"/>
    <col min="12546" max="12546" width="11.85546875" customWidth="1"/>
    <col min="12547" max="12547" width="3.5703125" customWidth="1"/>
    <col min="12548" max="12548" width="12.28515625" customWidth="1"/>
    <col min="12549" max="12550" width="11.28515625" customWidth="1"/>
    <col min="12551" max="12551" width="11.28515625" bestFit="1" customWidth="1"/>
    <col min="12552" max="12552" width="10.7109375" customWidth="1"/>
    <col min="12553" max="12553" width="12.42578125" customWidth="1"/>
    <col min="12554" max="12554" width="11.28515625" bestFit="1" customWidth="1"/>
    <col min="12555" max="12555" width="10.42578125" customWidth="1"/>
    <col min="12556" max="12556" width="13.28515625" customWidth="1"/>
    <col min="12558" max="12558" width="10.28515625" bestFit="1" customWidth="1"/>
    <col min="12800" max="12800" width="3" customWidth="1"/>
    <col min="12801" max="12801" width="7.7109375" customWidth="1"/>
    <col min="12802" max="12802" width="11.85546875" customWidth="1"/>
    <col min="12803" max="12803" width="3.5703125" customWidth="1"/>
    <col min="12804" max="12804" width="12.28515625" customWidth="1"/>
    <col min="12805" max="12806" width="11.28515625" customWidth="1"/>
    <col min="12807" max="12807" width="11.28515625" bestFit="1" customWidth="1"/>
    <col min="12808" max="12808" width="10.7109375" customWidth="1"/>
    <col min="12809" max="12809" width="12.42578125" customWidth="1"/>
    <col min="12810" max="12810" width="11.28515625" bestFit="1" customWidth="1"/>
    <col min="12811" max="12811" width="10.42578125" customWidth="1"/>
    <col min="12812" max="12812" width="13.28515625" customWidth="1"/>
    <col min="12814" max="12814" width="10.28515625" bestFit="1" customWidth="1"/>
    <col min="13056" max="13056" width="3" customWidth="1"/>
    <col min="13057" max="13057" width="7.7109375" customWidth="1"/>
    <col min="13058" max="13058" width="11.85546875" customWidth="1"/>
    <col min="13059" max="13059" width="3.5703125" customWidth="1"/>
    <col min="13060" max="13060" width="12.28515625" customWidth="1"/>
    <col min="13061" max="13062" width="11.28515625" customWidth="1"/>
    <col min="13063" max="13063" width="11.28515625" bestFit="1" customWidth="1"/>
    <col min="13064" max="13064" width="10.7109375" customWidth="1"/>
    <col min="13065" max="13065" width="12.42578125" customWidth="1"/>
    <col min="13066" max="13066" width="11.28515625" bestFit="1" customWidth="1"/>
    <col min="13067" max="13067" width="10.42578125" customWidth="1"/>
    <col min="13068" max="13068" width="13.28515625" customWidth="1"/>
    <col min="13070" max="13070" width="10.28515625" bestFit="1" customWidth="1"/>
    <col min="13312" max="13312" width="3" customWidth="1"/>
    <col min="13313" max="13313" width="7.7109375" customWidth="1"/>
    <col min="13314" max="13314" width="11.85546875" customWidth="1"/>
    <col min="13315" max="13315" width="3.5703125" customWidth="1"/>
    <col min="13316" max="13316" width="12.28515625" customWidth="1"/>
    <col min="13317" max="13318" width="11.28515625" customWidth="1"/>
    <col min="13319" max="13319" width="11.28515625" bestFit="1" customWidth="1"/>
    <col min="13320" max="13320" width="10.7109375" customWidth="1"/>
    <col min="13321" max="13321" width="12.42578125" customWidth="1"/>
    <col min="13322" max="13322" width="11.28515625" bestFit="1" customWidth="1"/>
    <col min="13323" max="13323" width="10.42578125" customWidth="1"/>
    <col min="13324" max="13324" width="13.28515625" customWidth="1"/>
    <col min="13326" max="13326" width="10.28515625" bestFit="1" customWidth="1"/>
    <col min="13568" max="13568" width="3" customWidth="1"/>
    <col min="13569" max="13569" width="7.7109375" customWidth="1"/>
    <col min="13570" max="13570" width="11.85546875" customWidth="1"/>
    <col min="13571" max="13571" width="3.5703125" customWidth="1"/>
    <col min="13572" max="13572" width="12.28515625" customWidth="1"/>
    <col min="13573" max="13574" width="11.28515625" customWidth="1"/>
    <col min="13575" max="13575" width="11.28515625" bestFit="1" customWidth="1"/>
    <col min="13576" max="13576" width="10.7109375" customWidth="1"/>
    <col min="13577" max="13577" width="12.42578125" customWidth="1"/>
    <col min="13578" max="13578" width="11.28515625" bestFit="1" customWidth="1"/>
    <col min="13579" max="13579" width="10.42578125" customWidth="1"/>
    <col min="13580" max="13580" width="13.28515625" customWidth="1"/>
    <col min="13582" max="13582" width="10.28515625" bestFit="1" customWidth="1"/>
    <col min="13824" max="13824" width="3" customWidth="1"/>
    <col min="13825" max="13825" width="7.7109375" customWidth="1"/>
    <col min="13826" max="13826" width="11.85546875" customWidth="1"/>
    <col min="13827" max="13827" width="3.5703125" customWidth="1"/>
    <col min="13828" max="13828" width="12.28515625" customWidth="1"/>
    <col min="13829" max="13830" width="11.28515625" customWidth="1"/>
    <col min="13831" max="13831" width="11.28515625" bestFit="1" customWidth="1"/>
    <col min="13832" max="13832" width="10.7109375" customWidth="1"/>
    <col min="13833" max="13833" width="12.42578125" customWidth="1"/>
    <col min="13834" max="13834" width="11.28515625" bestFit="1" customWidth="1"/>
    <col min="13835" max="13835" width="10.42578125" customWidth="1"/>
    <col min="13836" max="13836" width="13.28515625" customWidth="1"/>
    <col min="13838" max="13838" width="10.28515625" bestFit="1" customWidth="1"/>
    <col min="14080" max="14080" width="3" customWidth="1"/>
    <col min="14081" max="14081" width="7.7109375" customWidth="1"/>
    <col min="14082" max="14082" width="11.85546875" customWidth="1"/>
    <col min="14083" max="14083" width="3.5703125" customWidth="1"/>
    <col min="14084" max="14084" width="12.28515625" customWidth="1"/>
    <col min="14085" max="14086" width="11.28515625" customWidth="1"/>
    <col min="14087" max="14087" width="11.28515625" bestFit="1" customWidth="1"/>
    <col min="14088" max="14088" width="10.7109375" customWidth="1"/>
    <col min="14089" max="14089" width="12.42578125" customWidth="1"/>
    <col min="14090" max="14090" width="11.28515625" bestFit="1" customWidth="1"/>
    <col min="14091" max="14091" width="10.42578125" customWidth="1"/>
    <col min="14092" max="14092" width="13.28515625" customWidth="1"/>
    <col min="14094" max="14094" width="10.28515625" bestFit="1" customWidth="1"/>
    <col min="14336" max="14336" width="3" customWidth="1"/>
    <col min="14337" max="14337" width="7.7109375" customWidth="1"/>
    <col min="14338" max="14338" width="11.85546875" customWidth="1"/>
    <col min="14339" max="14339" width="3.5703125" customWidth="1"/>
    <col min="14340" max="14340" width="12.28515625" customWidth="1"/>
    <col min="14341" max="14342" width="11.28515625" customWidth="1"/>
    <col min="14343" max="14343" width="11.28515625" bestFit="1" customWidth="1"/>
    <col min="14344" max="14344" width="10.7109375" customWidth="1"/>
    <col min="14345" max="14345" width="12.42578125" customWidth="1"/>
    <col min="14346" max="14346" width="11.28515625" bestFit="1" customWidth="1"/>
    <col min="14347" max="14347" width="10.42578125" customWidth="1"/>
    <col min="14348" max="14348" width="13.28515625" customWidth="1"/>
    <col min="14350" max="14350" width="10.28515625" bestFit="1" customWidth="1"/>
    <col min="14592" max="14592" width="3" customWidth="1"/>
    <col min="14593" max="14593" width="7.7109375" customWidth="1"/>
    <col min="14594" max="14594" width="11.85546875" customWidth="1"/>
    <col min="14595" max="14595" width="3.5703125" customWidth="1"/>
    <col min="14596" max="14596" width="12.28515625" customWidth="1"/>
    <col min="14597" max="14598" width="11.28515625" customWidth="1"/>
    <col min="14599" max="14599" width="11.28515625" bestFit="1" customWidth="1"/>
    <col min="14600" max="14600" width="10.7109375" customWidth="1"/>
    <col min="14601" max="14601" width="12.42578125" customWidth="1"/>
    <col min="14602" max="14602" width="11.28515625" bestFit="1" customWidth="1"/>
    <col min="14603" max="14603" width="10.42578125" customWidth="1"/>
    <col min="14604" max="14604" width="13.28515625" customWidth="1"/>
    <col min="14606" max="14606" width="10.28515625" bestFit="1" customWidth="1"/>
    <col min="14848" max="14848" width="3" customWidth="1"/>
    <col min="14849" max="14849" width="7.7109375" customWidth="1"/>
    <col min="14850" max="14850" width="11.85546875" customWidth="1"/>
    <col min="14851" max="14851" width="3.5703125" customWidth="1"/>
    <col min="14852" max="14852" width="12.28515625" customWidth="1"/>
    <col min="14853" max="14854" width="11.28515625" customWidth="1"/>
    <col min="14855" max="14855" width="11.28515625" bestFit="1" customWidth="1"/>
    <col min="14856" max="14856" width="10.7109375" customWidth="1"/>
    <col min="14857" max="14857" width="12.42578125" customWidth="1"/>
    <col min="14858" max="14858" width="11.28515625" bestFit="1" customWidth="1"/>
    <col min="14859" max="14859" width="10.42578125" customWidth="1"/>
    <col min="14860" max="14860" width="13.28515625" customWidth="1"/>
    <col min="14862" max="14862" width="10.28515625" bestFit="1" customWidth="1"/>
    <col min="15104" max="15104" width="3" customWidth="1"/>
    <col min="15105" max="15105" width="7.7109375" customWidth="1"/>
    <col min="15106" max="15106" width="11.85546875" customWidth="1"/>
    <col min="15107" max="15107" width="3.5703125" customWidth="1"/>
    <col min="15108" max="15108" width="12.28515625" customWidth="1"/>
    <col min="15109" max="15110" width="11.28515625" customWidth="1"/>
    <col min="15111" max="15111" width="11.28515625" bestFit="1" customWidth="1"/>
    <col min="15112" max="15112" width="10.7109375" customWidth="1"/>
    <col min="15113" max="15113" width="12.42578125" customWidth="1"/>
    <col min="15114" max="15114" width="11.28515625" bestFit="1" customWidth="1"/>
    <col min="15115" max="15115" width="10.42578125" customWidth="1"/>
    <col min="15116" max="15116" width="13.28515625" customWidth="1"/>
    <col min="15118" max="15118" width="10.28515625" bestFit="1" customWidth="1"/>
    <col min="15360" max="15360" width="3" customWidth="1"/>
    <col min="15361" max="15361" width="7.7109375" customWidth="1"/>
    <col min="15362" max="15362" width="11.85546875" customWidth="1"/>
    <col min="15363" max="15363" width="3.5703125" customWidth="1"/>
    <col min="15364" max="15364" width="12.28515625" customWidth="1"/>
    <col min="15365" max="15366" width="11.28515625" customWidth="1"/>
    <col min="15367" max="15367" width="11.28515625" bestFit="1" customWidth="1"/>
    <col min="15368" max="15368" width="10.7109375" customWidth="1"/>
    <col min="15369" max="15369" width="12.42578125" customWidth="1"/>
    <col min="15370" max="15370" width="11.28515625" bestFit="1" customWidth="1"/>
    <col min="15371" max="15371" width="10.42578125" customWidth="1"/>
    <col min="15372" max="15372" width="13.28515625" customWidth="1"/>
    <col min="15374" max="15374" width="10.28515625" bestFit="1" customWidth="1"/>
    <col min="15616" max="15616" width="3" customWidth="1"/>
    <col min="15617" max="15617" width="7.7109375" customWidth="1"/>
    <col min="15618" max="15618" width="11.85546875" customWidth="1"/>
    <col min="15619" max="15619" width="3.5703125" customWidth="1"/>
    <col min="15620" max="15620" width="12.28515625" customWidth="1"/>
    <col min="15621" max="15622" width="11.28515625" customWidth="1"/>
    <col min="15623" max="15623" width="11.28515625" bestFit="1" customWidth="1"/>
    <col min="15624" max="15624" width="10.7109375" customWidth="1"/>
    <col min="15625" max="15625" width="12.42578125" customWidth="1"/>
    <col min="15626" max="15626" width="11.28515625" bestFit="1" customWidth="1"/>
    <col min="15627" max="15627" width="10.42578125" customWidth="1"/>
    <col min="15628" max="15628" width="13.28515625" customWidth="1"/>
    <col min="15630" max="15630" width="10.28515625" bestFit="1" customWidth="1"/>
    <col min="15872" max="15872" width="3" customWidth="1"/>
    <col min="15873" max="15873" width="7.7109375" customWidth="1"/>
    <col min="15874" max="15874" width="11.85546875" customWidth="1"/>
    <col min="15875" max="15875" width="3.5703125" customWidth="1"/>
    <col min="15876" max="15876" width="12.28515625" customWidth="1"/>
    <col min="15877" max="15878" width="11.28515625" customWidth="1"/>
    <col min="15879" max="15879" width="11.28515625" bestFit="1" customWidth="1"/>
    <col min="15880" max="15880" width="10.7109375" customWidth="1"/>
    <col min="15881" max="15881" width="12.42578125" customWidth="1"/>
    <col min="15882" max="15882" width="11.28515625" bestFit="1" customWidth="1"/>
    <col min="15883" max="15883" width="10.42578125" customWidth="1"/>
    <col min="15884" max="15884" width="13.28515625" customWidth="1"/>
    <col min="15886" max="15886" width="10.28515625" bestFit="1" customWidth="1"/>
    <col min="16128" max="16128" width="3" customWidth="1"/>
    <col min="16129" max="16129" width="7.7109375" customWidth="1"/>
    <col min="16130" max="16130" width="11.85546875" customWidth="1"/>
    <col min="16131" max="16131" width="3.5703125" customWidth="1"/>
    <col min="16132" max="16132" width="12.28515625" customWidth="1"/>
    <col min="16133" max="16134" width="11.28515625" customWidth="1"/>
    <col min="16135" max="16135" width="11.28515625" bestFit="1" customWidth="1"/>
    <col min="16136" max="16136" width="10.7109375" customWidth="1"/>
    <col min="16137" max="16137" width="12.42578125" customWidth="1"/>
    <col min="16138" max="16138" width="11.28515625" bestFit="1" customWidth="1"/>
    <col min="16139" max="16139" width="10.42578125" customWidth="1"/>
    <col min="16140" max="16140" width="13.28515625" customWidth="1"/>
    <col min="16142" max="16142" width="10.28515625" bestFit="1" customWidth="1"/>
  </cols>
  <sheetData>
    <row r="1" spans="1:14" ht="34.5" customHeight="1" x14ac:dyDescent="0.25">
      <c r="A1" s="240" t="s">
        <v>222</v>
      </c>
      <c r="C1" s="241"/>
      <c r="D1" s="241"/>
      <c r="E1" s="241"/>
      <c r="F1" s="241"/>
      <c r="G1" s="241"/>
      <c r="H1" s="241"/>
      <c r="I1" s="241"/>
      <c r="J1" s="241"/>
      <c r="K1" s="241"/>
      <c r="L1" s="68"/>
    </row>
    <row r="2" spans="1:14" ht="15.75" x14ac:dyDescent="0.25">
      <c r="A2" s="239"/>
      <c r="B2" s="242" t="s">
        <v>122</v>
      </c>
      <c r="C2" s="241"/>
      <c r="D2" s="241"/>
      <c r="E2" s="241"/>
      <c r="F2" s="241"/>
      <c r="G2" s="241"/>
      <c r="H2" s="241"/>
      <c r="I2" s="241"/>
      <c r="J2" s="241"/>
      <c r="K2" s="241"/>
      <c r="L2" s="68"/>
    </row>
    <row r="3" spans="1:14" ht="15.75" thickBot="1" x14ac:dyDescent="0.3">
      <c r="A3" s="239"/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</row>
    <row r="4" spans="1:14" ht="51.75" customHeight="1" thickBot="1" x14ac:dyDescent="0.3">
      <c r="A4" s="531" t="s">
        <v>48</v>
      </c>
      <c r="B4" s="534" t="s">
        <v>103</v>
      </c>
      <c r="C4" s="537" t="s">
        <v>49</v>
      </c>
      <c r="D4" s="540" t="s">
        <v>25</v>
      </c>
      <c r="E4" s="541"/>
      <c r="F4" s="541"/>
      <c r="G4" s="541"/>
      <c r="H4" s="541"/>
      <c r="I4" s="542"/>
      <c r="J4" s="537" t="s">
        <v>50</v>
      </c>
      <c r="K4" s="543" t="s">
        <v>104</v>
      </c>
      <c r="L4" s="546" t="s">
        <v>52</v>
      </c>
    </row>
    <row r="5" spans="1:14" ht="15" customHeight="1" thickBot="1" x14ac:dyDescent="0.3">
      <c r="A5" s="532"/>
      <c r="B5" s="535"/>
      <c r="C5" s="538"/>
      <c r="D5" s="531" t="s">
        <v>53</v>
      </c>
      <c r="E5" s="540" t="s">
        <v>25</v>
      </c>
      <c r="F5" s="542"/>
      <c r="G5" s="531" t="s">
        <v>28</v>
      </c>
      <c r="H5" s="531" t="s">
        <v>29</v>
      </c>
      <c r="I5" s="531" t="s">
        <v>30</v>
      </c>
      <c r="J5" s="538"/>
      <c r="K5" s="544"/>
      <c r="L5" s="547"/>
    </row>
    <row r="6" spans="1:14" ht="65.25" customHeight="1" thickBot="1" x14ac:dyDescent="0.3">
      <c r="A6" s="533"/>
      <c r="B6" s="536"/>
      <c r="C6" s="539"/>
      <c r="D6" s="533"/>
      <c r="E6" s="244" t="s">
        <v>54</v>
      </c>
      <c r="F6" s="245" t="s">
        <v>55</v>
      </c>
      <c r="G6" s="533"/>
      <c r="H6" s="533"/>
      <c r="I6" s="533"/>
      <c r="J6" s="539"/>
      <c r="K6" s="545"/>
      <c r="L6" s="548"/>
    </row>
    <row r="7" spans="1:14" ht="15.75" thickBot="1" x14ac:dyDescent="0.3">
      <c r="A7" s="246"/>
      <c r="B7" s="246" t="s">
        <v>105</v>
      </c>
      <c r="C7" s="247" t="s">
        <v>33</v>
      </c>
      <c r="D7" s="248" t="s">
        <v>34</v>
      </c>
      <c r="E7" s="249" t="s">
        <v>35</v>
      </c>
      <c r="F7" s="250" t="s">
        <v>36</v>
      </c>
      <c r="G7" s="249" t="s">
        <v>37</v>
      </c>
      <c r="H7" s="250" t="s">
        <v>38</v>
      </c>
      <c r="I7" s="249" t="s">
        <v>39</v>
      </c>
      <c r="J7" s="251" t="s">
        <v>40</v>
      </c>
      <c r="K7" s="252" t="s">
        <v>56</v>
      </c>
      <c r="L7" s="248" t="s">
        <v>57</v>
      </c>
      <c r="N7" s="8"/>
    </row>
    <row r="8" spans="1:14" x14ac:dyDescent="0.25">
      <c r="A8" s="422" t="s">
        <v>33</v>
      </c>
      <c r="B8" s="253" t="s">
        <v>106</v>
      </c>
      <c r="C8" s="352">
        <f t="shared" ref="C8:C15" si="0">D8+G8+H8+I8</f>
        <v>2826004.36</v>
      </c>
      <c r="D8" s="353">
        <f t="shared" ref="D8:D15" si="1">E8+F8</f>
        <v>173420</v>
      </c>
      <c r="E8" s="354">
        <v>173420</v>
      </c>
      <c r="F8" s="355">
        <v>0</v>
      </c>
      <c r="G8" s="356">
        <v>58615.960000000006</v>
      </c>
      <c r="H8" s="356">
        <v>3468.4</v>
      </c>
      <c r="I8" s="355">
        <v>2590500</v>
      </c>
      <c r="J8" s="357"/>
      <c r="K8" s="358">
        <f t="shared" ref="K8:K21" si="2">SUM(C8-J8)</f>
        <v>2826004.36</v>
      </c>
      <c r="L8" s="423">
        <v>0.5</v>
      </c>
    </row>
    <row r="9" spans="1:14" ht="15.75" thickBot="1" x14ac:dyDescent="0.3">
      <c r="A9" s="424" t="s">
        <v>34</v>
      </c>
      <c r="B9" s="254" t="s">
        <v>107</v>
      </c>
      <c r="C9" s="359">
        <f t="shared" si="0"/>
        <v>767742.18200000003</v>
      </c>
      <c r="D9" s="360">
        <f t="shared" si="1"/>
        <v>422129</v>
      </c>
      <c r="E9" s="361">
        <v>260129</v>
      </c>
      <c r="F9" s="362">
        <v>162000</v>
      </c>
      <c r="G9" s="363">
        <v>87923.601999999999</v>
      </c>
      <c r="H9" s="363">
        <v>5202.58</v>
      </c>
      <c r="I9" s="362">
        <v>252487</v>
      </c>
      <c r="J9" s="357"/>
      <c r="K9" s="364">
        <f t="shared" si="2"/>
        <v>767742.18200000003</v>
      </c>
      <c r="L9" s="423">
        <v>0.75</v>
      </c>
    </row>
    <row r="10" spans="1:14" ht="15.75" thickBot="1" x14ac:dyDescent="0.3">
      <c r="A10" s="425"/>
      <c r="B10" s="255" t="s">
        <v>108</v>
      </c>
      <c r="C10" s="365">
        <f t="shared" si="0"/>
        <v>3593746.5419999999</v>
      </c>
      <c r="D10" s="366">
        <f t="shared" si="1"/>
        <v>595549</v>
      </c>
      <c r="E10" s="367">
        <f t="shared" ref="E10:J10" si="3">SUM(E8:E9)</f>
        <v>433549</v>
      </c>
      <c r="F10" s="366">
        <f t="shared" si="3"/>
        <v>162000</v>
      </c>
      <c r="G10" s="366">
        <f t="shared" si="3"/>
        <v>146539.56200000001</v>
      </c>
      <c r="H10" s="366">
        <f t="shared" si="3"/>
        <v>8670.98</v>
      </c>
      <c r="I10" s="366">
        <f t="shared" si="3"/>
        <v>2842987</v>
      </c>
      <c r="J10" s="368">
        <f t="shared" si="3"/>
        <v>0</v>
      </c>
      <c r="K10" s="367">
        <f t="shared" si="2"/>
        <v>3593746.5419999999</v>
      </c>
      <c r="L10" s="426">
        <f>SUM(L8:L9)</f>
        <v>1.25</v>
      </c>
    </row>
    <row r="11" spans="1:14" x14ac:dyDescent="0.25">
      <c r="A11" s="422" t="s">
        <v>33</v>
      </c>
      <c r="B11" s="254" t="s">
        <v>119</v>
      </c>
      <c r="C11" s="359">
        <f t="shared" si="0"/>
        <v>585594</v>
      </c>
      <c r="D11" s="360">
        <f t="shared" si="1"/>
        <v>436961</v>
      </c>
      <c r="E11" s="369">
        <v>336961</v>
      </c>
      <c r="F11" s="360">
        <v>100000</v>
      </c>
      <c r="G11" s="360">
        <v>113894</v>
      </c>
      <c r="H11" s="360">
        <v>6739</v>
      </c>
      <c r="I11" s="360">
        <v>28000</v>
      </c>
      <c r="J11" s="357"/>
      <c r="K11" s="364">
        <f t="shared" si="2"/>
        <v>585594</v>
      </c>
      <c r="L11" s="423">
        <v>0.8</v>
      </c>
    </row>
    <row r="12" spans="1:14" ht="36" x14ac:dyDescent="0.25">
      <c r="A12" s="424" t="s">
        <v>34</v>
      </c>
      <c r="B12" s="254" t="s">
        <v>120</v>
      </c>
      <c r="C12" s="359">
        <f t="shared" si="0"/>
        <v>676984</v>
      </c>
      <c r="D12" s="360">
        <f t="shared" si="1"/>
        <v>535686</v>
      </c>
      <c r="E12" s="369">
        <v>394686</v>
      </c>
      <c r="F12" s="360">
        <v>141000</v>
      </c>
      <c r="G12" s="360">
        <v>133404</v>
      </c>
      <c r="H12" s="360">
        <v>7894</v>
      </c>
      <c r="I12" s="360">
        <v>0</v>
      </c>
      <c r="J12" s="357"/>
      <c r="K12" s="364">
        <f t="shared" si="2"/>
        <v>676984</v>
      </c>
      <c r="L12" s="423">
        <v>1</v>
      </c>
    </row>
    <row r="13" spans="1:14" ht="24" x14ac:dyDescent="0.25">
      <c r="A13" s="424" t="s">
        <v>35</v>
      </c>
      <c r="B13" s="254" t="s">
        <v>58</v>
      </c>
      <c r="C13" s="359">
        <f t="shared" si="0"/>
        <v>180000</v>
      </c>
      <c r="D13" s="360">
        <f t="shared" si="1"/>
        <v>0</v>
      </c>
      <c r="E13" s="369">
        <v>0</v>
      </c>
      <c r="F13" s="360">
        <v>0</v>
      </c>
      <c r="G13" s="360">
        <v>0</v>
      </c>
      <c r="H13" s="360">
        <v>0</v>
      </c>
      <c r="I13" s="360">
        <v>180000</v>
      </c>
      <c r="J13" s="357"/>
      <c r="K13" s="364">
        <f t="shared" si="2"/>
        <v>180000</v>
      </c>
      <c r="L13" s="423"/>
      <c r="N13" s="9"/>
    </row>
    <row r="14" spans="1:14" ht="15.75" thickBot="1" x14ac:dyDescent="0.3">
      <c r="A14" s="424" t="s">
        <v>36</v>
      </c>
      <c r="B14" s="254" t="s">
        <v>142</v>
      </c>
      <c r="C14" s="359">
        <f t="shared" si="0"/>
        <v>205000</v>
      </c>
      <c r="D14" s="360">
        <f t="shared" si="1"/>
        <v>115000</v>
      </c>
      <c r="E14" s="369">
        <v>0</v>
      </c>
      <c r="F14" s="360">
        <v>115000</v>
      </c>
      <c r="G14" s="360">
        <v>0</v>
      </c>
      <c r="H14" s="360">
        <v>0</v>
      </c>
      <c r="I14" s="360">
        <v>90000</v>
      </c>
      <c r="J14" s="357"/>
      <c r="K14" s="364">
        <f t="shared" si="2"/>
        <v>205000</v>
      </c>
      <c r="L14" s="423">
        <v>0</v>
      </c>
    </row>
    <row r="15" spans="1:14" ht="15.75" thickBot="1" x14ac:dyDescent="0.3">
      <c r="A15" s="425"/>
      <c r="B15" s="255" t="s">
        <v>109</v>
      </c>
      <c r="C15" s="365">
        <f t="shared" si="0"/>
        <v>1647578</v>
      </c>
      <c r="D15" s="366">
        <f t="shared" si="1"/>
        <v>1087647</v>
      </c>
      <c r="E15" s="367">
        <f t="shared" ref="E15:J15" si="4">SUM(E11:E14)</f>
        <v>731647</v>
      </c>
      <c r="F15" s="366">
        <f t="shared" si="4"/>
        <v>356000</v>
      </c>
      <c r="G15" s="366">
        <f t="shared" si="4"/>
        <v>247298</v>
      </c>
      <c r="H15" s="366">
        <f t="shared" si="4"/>
        <v>14633</v>
      </c>
      <c r="I15" s="366">
        <f t="shared" si="4"/>
        <v>298000</v>
      </c>
      <c r="J15" s="368">
        <f t="shared" si="4"/>
        <v>0</v>
      </c>
      <c r="K15" s="367">
        <f t="shared" si="2"/>
        <v>1647578</v>
      </c>
      <c r="L15" s="426">
        <f>SUM(L11:L14)</f>
        <v>1.8</v>
      </c>
    </row>
    <row r="16" spans="1:14" ht="36" x14ac:dyDescent="0.25">
      <c r="A16" s="422" t="s">
        <v>33</v>
      </c>
      <c r="B16" s="370" t="s">
        <v>110</v>
      </c>
      <c r="C16" s="352">
        <f t="shared" ref="C16:C19" si="5">SUM(D16+G16+H16+I16)</f>
        <v>285200</v>
      </c>
      <c r="D16" s="353">
        <f t="shared" ref="D16:D19" si="6">SUM(E16+F16)</f>
        <v>178000</v>
      </c>
      <c r="E16" s="371">
        <v>0</v>
      </c>
      <c r="F16" s="353">
        <v>178000</v>
      </c>
      <c r="G16" s="353">
        <v>32000</v>
      </c>
      <c r="H16" s="353">
        <v>0</v>
      </c>
      <c r="I16" s="371">
        <v>75200</v>
      </c>
      <c r="J16" s="372"/>
      <c r="K16" s="358">
        <f t="shared" si="2"/>
        <v>285200</v>
      </c>
      <c r="L16" s="423"/>
    </row>
    <row r="17" spans="1:12" ht="24" x14ac:dyDescent="0.25">
      <c r="A17" s="424" t="s">
        <v>34</v>
      </c>
      <c r="B17" s="370" t="s">
        <v>223</v>
      </c>
      <c r="C17" s="352">
        <f t="shared" si="5"/>
        <v>366000</v>
      </c>
      <c r="D17" s="353">
        <f t="shared" si="6"/>
        <v>366000</v>
      </c>
      <c r="E17" s="371">
        <v>0</v>
      </c>
      <c r="F17" s="353">
        <v>366000</v>
      </c>
      <c r="G17" s="353">
        <v>0</v>
      </c>
      <c r="H17" s="353">
        <v>0</v>
      </c>
      <c r="I17" s="371">
        <v>0</v>
      </c>
      <c r="J17" s="372"/>
      <c r="K17" s="358">
        <f t="shared" si="2"/>
        <v>366000</v>
      </c>
      <c r="L17" s="423"/>
    </row>
    <row r="18" spans="1:12" ht="24.75" thickBot="1" x14ac:dyDescent="0.3">
      <c r="A18" s="424" t="s">
        <v>35</v>
      </c>
      <c r="B18" s="370" t="s">
        <v>216</v>
      </c>
      <c r="C18" s="352">
        <f t="shared" si="5"/>
        <v>564000</v>
      </c>
      <c r="D18" s="353">
        <f t="shared" si="6"/>
        <v>500000</v>
      </c>
      <c r="E18" s="371"/>
      <c r="F18" s="353">
        <v>500000</v>
      </c>
      <c r="G18" s="353">
        <v>64000</v>
      </c>
      <c r="H18" s="353"/>
      <c r="I18" s="371"/>
      <c r="J18" s="372"/>
      <c r="K18" s="358">
        <f t="shared" si="2"/>
        <v>564000</v>
      </c>
      <c r="L18" s="423"/>
    </row>
    <row r="19" spans="1:12" ht="15.75" thickBot="1" x14ac:dyDescent="0.3">
      <c r="A19" s="425"/>
      <c r="B19" s="255" t="s">
        <v>143</v>
      </c>
      <c r="C19" s="365">
        <f t="shared" si="5"/>
        <v>1215200</v>
      </c>
      <c r="D19" s="366">
        <f t="shared" si="6"/>
        <v>1044000</v>
      </c>
      <c r="E19" s="367">
        <f t="shared" ref="E19:J19" si="7">SUM(E16:E18)</f>
        <v>0</v>
      </c>
      <c r="F19" s="366">
        <f t="shared" si="7"/>
        <v>1044000</v>
      </c>
      <c r="G19" s="366">
        <f t="shared" si="7"/>
        <v>96000</v>
      </c>
      <c r="H19" s="366">
        <f t="shared" si="7"/>
        <v>0</v>
      </c>
      <c r="I19" s="366">
        <f t="shared" si="7"/>
        <v>75200</v>
      </c>
      <c r="J19" s="368">
        <f t="shared" si="7"/>
        <v>0</v>
      </c>
      <c r="K19" s="367">
        <f t="shared" si="2"/>
        <v>1215200</v>
      </c>
      <c r="L19" s="426">
        <f>SUM(L16:L18)</f>
        <v>0</v>
      </c>
    </row>
    <row r="20" spans="1:12" ht="15.75" thickBot="1" x14ac:dyDescent="0.3">
      <c r="A20" s="422" t="s">
        <v>33</v>
      </c>
      <c r="B20" s="253" t="s">
        <v>59</v>
      </c>
      <c r="C20" s="352">
        <f>D20+G20+H20+I20</f>
        <v>100000</v>
      </c>
      <c r="D20" s="353">
        <f>E20+F20</f>
        <v>25000</v>
      </c>
      <c r="E20" s="354"/>
      <c r="F20" s="355">
        <v>25000</v>
      </c>
      <c r="G20" s="356"/>
      <c r="H20" s="356"/>
      <c r="I20" s="355">
        <v>75000</v>
      </c>
      <c r="J20" s="357">
        <v>0</v>
      </c>
      <c r="K20" s="358">
        <f t="shared" si="2"/>
        <v>100000</v>
      </c>
      <c r="L20" s="423"/>
    </row>
    <row r="21" spans="1:12" ht="15.75" thickBot="1" x14ac:dyDescent="0.3">
      <c r="A21" s="425"/>
      <c r="B21" s="255" t="s">
        <v>111</v>
      </c>
      <c r="C21" s="365">
        <f>D21+G21+H21+I21</f>
        <v>100000</v>
      </c>
      <c r="D21" s="366">
        <f>E21+F21</f>
        <v>25000</v>
      </c>
      <c r="E21" s="367">
        <f>SUM(E20:E20)</f>
        <v>0</v>
      </c>
      <c r="F21" s="366">
        <f>SUM(F20:F20)</f>
        <v>25000</v>
      </c>
      <c r="G21" s="366">
        <f>SUM(G20:G20)</f>
        <v>0</v>
      </c>
      <c r="H21" s="366">
        <f>SUM(H20:H20)</f>
        <v>0</v>
      </c>
      <c r="I21" s="366">
        <f>SUM(I20:I20)</f>
        <v>75000</v>
      </c>
      <c r="J21" s="368">
        <v>0</v>
      </c>
      <c r="K21" s="367">
        <f t="shared" si="2"/>
        <v>100000</v>
      </c>
      <c r="L21" s="426">
        <f>SUM(L20:L20)</f>
        <v>0</v>
      </c>
    </row>
    <row r="22" spans="1:12" ht="15.75" thickBot="1" x14ac:dyDescent="0.3">
      <c r="A22" s="425"/>
      <c r="B22" s="256" t="s">
        <v>217</v>
      </c>
      <c r="C22" s="373">
        <f>D22+G22+H22+I22</f>
        <v>6556524.5419999994</v>
      </c>
      <c r="D22" s="374">
        <f>E22+F22</f>
        <v>2752196</v>
      </c>
      <c r="E22" s="375">
        <f t="shared" ref="E22:L22" si="8">E10+E15+E19+E21</f>
        <v>1165196</v>
      </c>
      <c r="F22" s="374">
        <f t="shared" si="8"/>
        <v>1587000</v>
      </c>
      <c r="G22" s="374">
        <f t="shared" si="8"/>
        <v>489837.56200000003</v>
      </c>
      <c r="H22" s="374">
        <f t="shared" si="8"/>
        <v>23303.98</v>
      </c>
      <c r="I22" s="374">
        <f t="shared" si="8"/>
        <v>3291187</v>
      </c>
      <c r="J22" s="376">
        <f t="shared" si="8"/>
        <v>0</v>
      </c>
      <c r="K22" s="375">
        <f>K10+K15+K19+K21</f>
        <v>6556524.5419999994</v>
      </c>
      <c r="L22" s="377">
        <f t="shared" si="8"/>
        <v>3.05</v>
      </c>
    </row>
    <row r="23" spans="1:12" ht="15" customHeight="1" x14ac:dyDescent="0.25"/>
  </sheetData>
  <mergeCells count="12">
    <mergeCell ref="K4:K6"/>
    <mergeCell ref="L4:L6"/>
    <mergeCell ref="D5:D6"/>
    <mergeCell ref="E5:F5"/>
    <mergeCell ref="G5:G6"/>
    <mergeCell ref="H5:H6"/>
    <mergeCell ref="I5:I6"/>
    <mergeCell ref="A4:A6"/>
    <mergeCell ref="B4:B6"/>
    <mergeCell ref="C4:C6"/>
    <mergeCell ref="D4:I4"/>
    <mergeCell ref="J4:J6"/>
  </mergeCells>
  <pageMargins left="0.70866141732283472" right="0.70866141732283472" top="0.78740157480314965" bottom="0.78740157480314965" header="0.31496062992125984" footer="0.31496062992125984"/>
  <pageSetup paperSize="9" scale="76" orientation="landscape" r:id="rId1"/>
  <headerFooter>
    <oddHeader>&amp;RKapitola C.VI
&amp;"-,Tučné"Tabulka č. 1c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L52"/>
  <sheetViews>
    <sheetView tabSelected="1" workbookViewId="0">
      <selection activeCell="P27" sqref="P27"/>
    </sheetView>
  </sheetViews>
  <sheetFormatPr defaultRowHeight="15" x14ac:dyDescent="0.25"/>
  <cols>
    <col min="5" max="5" width="10.140625" bestFit="1" customWidth="1"/>
    <col min="6" max="7" width="11.140625" bestFit="1" customWidth="1"/>
    <col min="9" max="9" width="11.140625" bestFit="1" customWidth="1"/>
    <col min="10" max="10" width="10.140625" bestFit="1" customWidth="1"/>
    <col min="11" max="11" width="11.42578125" customWidth="1"/>
    <col min="12" max="12" width="15.5703125" customWidth="1"/>
  </cols>
  <sheetData>
    <row r="2" spans="1:12" ht="18" x14ac:dyDescent="0.25">
      <c r="A2" s="555" t="s">
        <v>221</v>
      </c>
      <c r="B2" s="555"/>
      <c r="C2" s="555"/>
      <c r="D2" s="555"/>
      <c r="E2" s="555"/>
      <c r="F2" s="555"/>
      <c r="G2" s="555"/>
      <c r="H2" s="555"/>
      <c r="I2" s="555"/>
      <c r="J2" s="555"/>
      <c r="K2" s="555"/>
      <c r="L2" s="555"/>
    </row>
    <row r="3" spans="1:12" ht="15.75" thickBot="1" x14ac:dyDescent="0.3">
      <c r="L3" t="s">
        <v>125</v>
      </c>
    </row>
    <row r="4" spans="1:12" ht="55.5" thickBot="1" x14ac:dyDescent="0.3">
      <c r="A4" s="556" t="s">
        <v>60</v>
      </c>
      <c r="B4" s="557"/>
      <c r="C4" s="558"/>
      <c r="D4" s="471" t="s">
        <v>47</v>
      </c>
      <c r="E4" s="472" t="s">
        <v>80</v>
      </c>
      <c r="F4" s="473" t="s">
        <v>44</v>
      </c>
      <c r="G4" s="474" t="s">
        <v>129</v>
      </c>
      <c r="H4" s="473" t="s">
        <v>45</v>
      </c>
      <c r="I4" s="472" t="s">
        <v>61</v>
      </c>
      <c r="J4" s="474" t="s">
        <v>43</v>
      </c>
      <c r="K4" s="475" t="s">
        <v>41</v>
      </c>
      <c r="L4" s="476" t="s">
        <v>62</v>
      </c>
    </row>
    <row r="5" spans="1:12" ht="15" customHeight="1" x14ac:dyDescent="0.25">
      <c r="A5" s="477" t="s">
        <v>63</v>
      </c>
      <c r="B5" s="10"/>
      <c r="C5" s="10"/>
      <c r="D5" s="559" t="s">
        <v>64</v>
      </c>
      <c r="E5" s="32">
        <f t="shared" ref="E5:K5" si="0">E6+E7</f>
        <v>40401100</v>
      </c>
      <c r="F5" s="33">
        <f t="shared" si="0"/>
        <v>220042506</v>
      </c>
      <c r="G5" s="33">
        <f t="shared" si="0"/>
        <v>129000000</v>
      </c>
      <c r="H5" s="33">
        <f t="shared" si="0"/>
        <v>7625824</v>
      </c>
      <c r="I5" s="33">
        <f t="shared" si="0"/>
        <v>181660486</v>
      </c>
      <c r="J5" s="32">
        <f>J6+J7</f>
        <v>16321500</v>
      </c>
      <c r="K5" s="32">
        <f t="shared" si="0"/>
        <v>33935170</v>
      </c>
      <c r="L5" s="478">
        <f t="shared" ref="L5:L50" si="1">SUM(E5:K5)</f>
        <v>628986586</v>
      </c>
    </row>
    <row r="6" spans="1:12" x14ac:dyDescent="0.25">
      <c r="A6" s="479" t="s">
        <v>65</v>
      </c>
      <c r="B6" s="6"/>
      <c r="C6" s="6"/>
      <c r="D6" s="560"/>
      <c r="E6" s="34">
        <f>[1]T2!C10</f>
        <v>875000</v>
      </c>
      <c r="F6" s="34">
        <f>[1]T2!C11</f>
        <v>7050000</v>
      </c>
      <c r="G6" s="34">
        <f>[1]T2!C12</f>
        <v>29000000</v>
      </c>
      <c r="H6" s="34">
        <f>[1]T2!C13</f>
        <v>900000</v>
      </c>
      <c r="I6" s="34">
        <f>[1]T2!C14</f>
        <v>6024769</v>
      </c>
      <c r="J6" s="34">
        <f>[1]T2!C15</f>
        <v>1500000</v>
      </c>
      <c r="K6" s="34">
        <f>[1]T2!C16</f>
        <v>5300000</v>
      </c>
      <c r="L6" s="480">
        <f t="shared" si="1"/>
        <v>50649769</v>
      </c>
    </row>
    <row r="7" spans="1:12" x14ac:dyDescent="0.25">
      <c r="A7" s="479" t="s">
        <v>51</v>
      </c>
      <c r="B7" s="6"/>
      <c r="C7" s="6"/>
      <c r="D7" s="560"/>
      <c r="E7" s="22">
        <f>[1]T1!C11</f>
        <v>39526100</v>
      </c>
      <c r="F7" s="22">
        <f>[1]T1!C12</f>
        <v>212992506</v>
      </c>
      <c r="G7" s="22">
        <f>[1]T1!C13</f>
        <v>100000000</v>
      </c>
      <c r="H7" s="22">
        <f>[1]T1!C14</f>
        <v>6725824</v>
      </c>
      <c r="I7" s="22">
        <f>[1]T1!C15</f>
        <v>175635717</v>
      </c>
      <c r="J7" s="22">
        <f>[1]T1!C16</f>
        <v>14821500</v>
      </c>
      <c r="K7" s="22">
        <f>[1]T1!C17</f>
        <v>28635170</v>
      </c>
      <c r="L7" s="481">
        <f t="shared" si="1"/>
        <v>578336817</v>
      </c>
    </row>
    <row r="8" spans="1:12" ht="15" customHeight="1" x14ac:dyDescent="0.25">
      <c r="A8" s="551" t="s">
        <v>25</v>
      </c>
      <c r="B8" s="35" t="s">
        <v>66</v>
      </c>
      <c r="C8" s="36"/>
      <c r="D8" s="560"/>
      <c r="E8" s="37">
        <f t="shared" ref="E8:K8" si="2">E9+E10</f>
        <v>22323396</v>
      </c>
      <c r="F8" s="37">
        <f t="shared" si="2"/>
        <v>65191443</v>
      </c>
      <c r="G8" s="37">
        <f>G9+G10</f>
        <v>54450000</v>
      </c>
      <c r="H8" s="37">
        <f t="shared" si="2"/>
        <v>3795600</v>
      </c>
      <c r="I8" s="37">
        <f t="shared" si="2"/>
        <v>56015563</v>
      </c>
      <c r="J8" s="37">
        <f>J9+J10</f>
        <v>0</v>
      </c>
      <c r="K8" s="37">
        <f t="shared" si="2"/>
        <v>15645000</v>
      </c>
      <c r="L8" s="482">
        <f t="shared" si="1"/>
        <v>217421002</v>
      </c>
    </row>
    <row r="9" spans="1:12" x14ac:dyDescent="0.25">
      <c r="A9" s="552"/>
      <c r="B9" s="554" t="s">
        <v>25</v>
      </c>
      <c r="C9" s="38" t="s">
        <v>54</v>
      </c>
      <c r="D9" s="560"/>
      <c r="E9" s="12">
        <f>[1]T1!E11</f>
        <v>21780396</v>
      </c>
      <c r="F9" s="12">
        <f>[1]T1!E12</f>
        <v>37412369</v>
      </c>
      <c r="G9" s="12">
        <f>[1]T1!E13</f>
        <v>41450000</v>
      </c>
      <c r="H9" s="12">
        <f>[1]T1!E14</f>
        <v>2905600</v>
      </c>
      <c r="I9" s="12">
        <f>[1]T1!E15</f>
        <v>55675563</v>
      </c>
      <c r="J9" s="12">
        <f>[1]T1!E16</f>
        <v>0</v>
      </c>
      <c r="K9" s="12">
        <f>[1]T1!E17</f>
        <v>14889000</v>
      </c>
      <c r="L9" s="482">
        <f t="shared" si="1"/>
        <v>174112928</v>
      </c>
    </row>
    <row r="10" spans="1:12" x14ac:dyDescent="0.25">
      <c r="A10" s="552"/>
      <c r="B10" s="517"/>
      <c r="C10" s="40" t="s">
        <v>55</v>
      </c>
      <c r="D10" s="560"/>
      <c r="E10" s="39">
        <f>[1]T1!F11</f>
        <v>543000</v>
      </c>
      <c r="F10" s="12">
        <f>[1]T1!F12</f>
        <v>27779074</v>
      </c>
      <c r="G10" s="12">
        <f>[1]T1!F13</f>
        <v>13000000</v>
      </c>
      <c r="H10" s="12">
        <f>[1]T1!F14</f>
        <v>890000</v>
      </c>
      <c r="I10" s="12">
        <f>[1]T1!F15</f>
        <v>340000</v>
      </c>
      <c r="J10" s="12">
        <f>[1]T1!F16</f>
        <v>0</v>
      </c>
      <c r="K10" s="12">
        <f>[1]T1!F17</f>
        <v>756000</v>
      </c>
      <c r="L10" s="482">
        <f t="shared" si="1"/>
        <v>43308074</v>
      </c>
    </row>
    <row r="11" spans="1:12" x14ac:dyDescent="0.25">
      <c r="A11" s="552"/>
      <c r="B11" s="11" t="s">
        <v>67</v>
      </c>
      <c r="C11" s="13"/>
      <c r="D11" s="560"/>
      <c r="E11" s="12">
        <f>[1]T1!G11</f>
        <v>7417096</v>
      </c>
      <c r="F11" s="12">
        <f>[1]T1!G12</f>
        <v>22022479</v>
      </c>
      <c r="G11" s="12">
        <f>[1]T1!G13</f>
        <v>18170000</v>
      </c>
      <c r="H11" s="12">
        <f>[1]T1!G14</f>
        <v>1282912</v>
      </c>
      <c r="I11" s="12">
        <f>[1]T1!G15</f>
        <v>18860642</v>
      </c>
      <c r="J11" s="12">
        <f>[1]T1!G16</f>
        <v>0</v>
      </c>
      <c r="K11" s="12">
        <f>[1]T1!G17</f>
        <v>5288010</v>
      </c>
      <c r="L11" s="482">
        <f t="shared" si="1"/>
        <v>73041139</v>
      </c>
    </row>
    <row r="12" spans="1:12" x14ac:dyDescent="0.25">
      <c r="A12" s="552"/>
      <c r="B12" s="11" t="s">
        <v>29</v>
      </c>
      <c r="C12" s="6"/>
      <c r="D12" s="560"/>
      <c r="E12" s="12">
        <f>[1]T1!H11</f>
        <v>435608</v>
      </c>
      <c r="F12" s="12">
        <f>[1]T1!H12</f>
        <v>748247</v>
      </c>
      <c r="G12" s="12">
        <f>[1]T1!H13</f>
        <v>830000</v>
      </c>
      <c r="H12" s="12">
        <f>[1]T1!H14</f>
        <v>58112</v>
      </c>
      <c r="I12" s="12">
        <f>[1]T1!H15</f>
        <v>1113512</v>
      </c>
      <c r="J12" s="12">
        <f>[1]T1!H16</f>
        <v>0</v>
      </c>
      <c r="K12" s="12">
        <f>[1]T1!H17</f>
        <v>297780</v>
      </c>
      <c r="L12" s="482">
        <f t="shared" si="1"/>
        <v>3483259</v>
      </c>
    </row>
    <row r="13" spans="1:12" x14ac:dyDescent="0.25">
      <c r="A13" s="553"/>
      <c r="B13" s="11" t="s">
        <v>30</v>
      </c>
      <c r="C13" s="6"/>
      <c r="D13" s="560"/>
      <c r="E13" s="41">
        <f>E7-E8-E11-E12</f>
        <v>9350000</v>
      </c>
      <c r="F13" s="42">
        <f t="shared" ref="F13:K13" si="3">F7-F8-F11-F12</f>
        <v>125030337</v>
      </c>
      <c r="G13" s="42">
        <f t="shared" si="3"/>
        <v>26550000</v>
      </c>
      <c r="H13" s="42">
        <f t="shared" si="3"/>
        <v>1589200</v>
      </c>
      <c r="I13" s="42">
        <f t="shared" si="3"/>
        <v>99646000</v>
      </c>
      <c r="J13" s="42">
        <f t="shared" si="3"/>
        <v>14821500</v>
      </c>
      <c r="K13" s="42">
        <f t="shared" si="3"/>
        <v>7404380</v>
      </c>
      <c r="L13" s="482">
        <f t="shared" si="1"/>
        <v>284391417</v>
      </c>
    </row>
    <row r="14" spans="1:12" ht="15.75" thickBot="1" x14ac:dyDescent="0.3">
      <c r="A14" s="483" t="s">
        <v>52</v>
      </c>
      <c r="B14" s="43"/>
      <c r="C14" s="44"/>
      <c r="D14" s="560"/>
      <c r="E14" s="45">
        <f>[1]T1!J11</f>
        <v>48.24</v>
      </c>
      <c r="F14" s="45">
        <f>[1]T1!J12</f>
        <v>83.76</v>
      </c>
      <c r="G14" s="45">
        <f>[1]T1!J13</f>
        <v>173.35</v>
      </c>
      <c r="H14" s="45">
        <f>[1]T1!J14</f>
        <v>6</v>
      </c>
      <c r="I14" s="45">
        <f>[1]T1!J15</f>
        <v>130.38999999999999</v>
      </c>
      <c r="J14" s="45">
        <f>[1]T1!J16</f>
        <v>0</v>
      </c>
      <c r="K14" s="45">
        <f>[1]T1!J17</f>
        <v>36.9</v>
      </c>
      <c r="L14" s="484">
        <f t="shared" si="1"/>
        <v>478.64</v>
      </c>
    </row>
    <row r="15" spans="1:12" ht="15.75" thickTop="1" x14ac:dyDescent="0.25">
      <c r="A15" s="485" t="s">
        <v>68</v>
      </c>
      <c r="B15" s="46"/>
      <c r="C15" s="47"/>
      <c r="D15" s="560"/>
      <c r="E15" s="48">
        <f>[1]T2!E10</f>
        <v>775000</v>
      </c>
      <c r="F15" s="48">
        <f>[1]T2!E11</f>
        <v>7000000</v>
      </c>
      <c r="G15" s="48">
        <f>[1]T2!E12</f>
        <v>10000000</v>
      </c>
      <c r="H15" s="48">
        <f>[1]T2!E13</f>
        <v>0</v>
      </c>
      <c r="I15" s="48">
        <f>[1]T2!E14</f>
        <v>0</v>
      </c>
      <c r="J15" s="48">
        <f>[1]T2!E15</f>
        <v>0</v>
      </c>
      <c r="K15" s="48">
        <f>[1]T2!E16</f>
        <v>2000000</v>
      </c>
      <c r="L15" s="486">
        <f t="shared" si="1"/>
        <v>19775000</v>
      </c>
    </row>
    <row r="16" spans="1:12" ht="15.75" thickBot="1" x14ac:dyDescent="0.3">
      <c r="A16" s="487" t="s">
        <v>121</v>
      </c>
      <c r="B16" s="257"/>
      <c r="C16" s="257"/>
      <c r="D16" s="560"/>
      <c r="E16" s="258">
        <f>[1]T2!G10</f>
        <v>0</v>
      </c>
      <c r="F16" s="258">
        <f>[1]T2!G11</f>
        <v>0</v>
      </c>
      <c r="G16" s="258">
        <f>[1]T2!G12</f>
        <v>2000000</v>
      </c>
      <c r="H16" s="258">
        <f>[1]T2!G13</f>
        <v>0</v>
      </c>
      <c r="I16" s="258">
        <f>[1]T2!G14</f>
        <v>0</v>
      </c>
      <c r="J16" s="258">
        <f>[1]T2!G15</f>
        <v>0</v>
      </c>
      <c r="K16" s="258">
        <f>[1]T2!G16</f>
        <v>0</v>
      </c>
      <c r="L16" s="488">
        <f t="shared" ref="L16" si="4">SUM(E16:K16)</f>
        <v>2000000</v>
      </c>
    </row>
    <row r="17" spans="1:12" ht="15.75" thickBot="1" x14ac:dyDescent="0.3">
      <c r="A17" s="487" t="s">
        <v>81</v>
      </c>
      <c r="B17" s="257"/>
      <c r="C17" s="257"/>
      <c r="D17" s="561"/>
      <c r="E17" s="258">
        <f>[1]T2!H10</f>
        <v>0</v>
      </c>
      <c r="F17" s="258">
        <f>[1]T2!H11</f>
        <v>0</v>
      </c>
      <c r="G17" s="258">
        <f>[1]T2!H12</f>
        <v>5000000</v>
      </c>
      <c r="H17" s="258">
        <f>[1]T2!H13</f>
        <v>0</v>
      </c>
      <c r="I17" s="258">
        <f>[1]T2!H14</f>
        <v>0</v>
      </c>
      <c r="J17" s="258">
        <f>[1]T2!H15</f>
        <v>0</v>
      </c>
      <c r="K17" s="258">
        <f>[1]T2!H16</f>
        <v>0</v>
      </c>
      <c r="L17" s="488">
        <f t="shared" si="1"/>
        <v>5000000</v>
      </c>
    </row>
    <row r="18" spans="1:12" ht="15" customHeight="1" x14ac:dyDescent="0.25">
      <c r="A18" s="489" t="s">
        <v>69</v>
      </c>
      <c r="B18" s="49"/>
      <c r="C18" s="49"/>
      <c r="D18" s="549" t="s">
        <v>195</v>
      </c>
      <c r="E18" s="50"/>
      <c r="F18" s="50"/>
      <c r="G18" s="50"/>
      <c r="H18" s="50"/>
      <c r="I18" s="50"/>
      <c r="J18" s="50"/>
      <c r="K18" s="50"/>
      <c r="L18" s="490">
        <f t="shared" si="1"/>
        <v>0</v>
      </c>
    </row>
    <row r="19" spans="1:12" x14ac:dyDescent="0.25">
      <c r="A19" s="479" t="s">
        <v>50</v>
      </c>
      <c r="B19" s="6"/>
      <c r="C19" s="6"/>
      <c r="D19" s="549"/>
      <c r="E19" s="42"/>
      <c r="F19" s="50"/>
      <c r="G19" s="50"/>
      <c r="H19" s="50"/>
      <c r="I19" s="50"/>
      <c r="J19" s="50"/>
      <c r="K19" s="50"/>
      <c r="L19" s="482">
        <f t="shared" si="1"/>
        <v>0</v>
      </c>
    </row>
    <row r="20" spans="1:12" x14ac:dyDescent="0.25">
      <c r="A20" s="479" t="s">
        <v>51</v>
      </c>
      <c r="B20" s="6"/>
      <c r="C20" s="6"/>
      <c r="D20" s="549"/>
      <c r="E20" s="50"/>
      <c r="F20" s="50"/>
      <c r="G20" s="50"/>
      <c r="H20" s="50"/>
      <c r="I20" s="50"/>
      <c r="J20" s="50"/>
      <c r="K20" s="50"/>
      <c r="L20" s="482">
        <f t="shared" si="1"/>
        <v>0</v>
      </c>
    </row>
    <row r="21" spans="1:12" ht="15" customHeight="1" x14ac:dyDescent="0.25">
      <c r="A21" s="551" t="s">
        <v>25</v>
      </c>
      <c r="B21" s="35" t="s">
        <v>66</v>
      </c>
      <c r="C21" s="36"/>
      <c r="D21" s="549"/>
      <c r="E21" s="50"/>
      <c r="F21" s="50"/>
      <c r="G21" s="50"/>
      <c r="H21" s="50"/>
      <c r="I21" s="50"/>
      <c r="J21" s="50"/>
      <c r="K21" s="50"/>
      <c r="L21" s="482">
        <f t="shared" si="1"/>
        <v>0</v>
      </c>
    </row>
    <row r="22" spans="1:12" x14ac:dyDescent="0.25">
      <c r="A22" s="552"/>
      <c r="B22" s="554" t="s">
        <v>25</v>
      </c>
      <c r="C22" s="38" t="s">
        <v>54</v>
      </c>
      <c r="D22" s="549"/>
      <c r="E22" s="39"/>
      <c r="F22" s="50"/>
      <c r="G22" s="50"/>
      <c r="H22" s="50"/>
      <c r="I22" s="50"/>
      <c r="J22" s="50"/>
      <c r="K22" s="50"/>
      <c r="L22" s="482">
        <f t="shared" si="1"/>
        <v>0</v>
      </c>
    </row>
    <row r="23" spans="1:12" x14ac:dyDescent="0.25">
      <c r="A23" s="552"/>
      <c r="B23" s="517"/>
      <c r="C23" s="40" t="s">
        <v>55</v>
      </c>
      <c r="D23" s="549"/>
      <c r="E23" s="39"/>
      <c r="F23" s="50"/>
      <c r="G23" s="50"/>
      <c r="H23" s="50"/>
      <c r="I23" s="50"/>
      <c r="J23" s="50"/>
      <c r="K23" s="50"/>
      <c r="L23" s="482">
        <f t="shared" si="1"/>
        <v>0</v>
      </c>
    </row>
    <row r="24" spans="1:12" x14ac:dyDescent="0.25">
      <c r="A24" s="552"/>
      <c r="B24" s="11" t="s">
        <v>67</v>
      </c>
      <c r="C24" s="13"/>
      <c r="D24" s="549"/>
      <c r="E24" s="39"/>
      <c r="F24" s="50"/>
      <c r="G24" s="50"/>
      <c r="H24" s="50"/>
      <c r="I24" s="50"/>
      <c r="J24" s="50"/>
      <c r="K24" s="50"/>
      <c r="L24" s="482">
        <f t="shared" si="1"/>
        <v>0</v>
      </c>
    </row>
    <row r="25" spans="1:12" x14ac:dyDescent="0.25">
      <c r="A25" s="552"/>
      <c r="B25" s="11" t="s">
        <v>29</v>
      </c>
      <c r="C25" s="6"/>
      <c r="D25" s="549"/>
      <c r="E25" s="14"/>
      <c r="F25" s="50"/>
      <c r="G25" s="50"/>
      <c r="H25" s="50"/>
      <c r="I25" s="50"/>
      <c r="J25" s="50"/>
      <c r="K25" s="50"/>
      <c r="L25" s="482">
        <f t="shared" si="1"/>
        <v>0</v>
      </c>
    </row>
    <row r="26" spans="1:12" x14ac:dyDescent="0.25">
      <c r="A26" s="553"/>
      <c r="B26" s="11" t="s">
        <v>30</v>
      </c>
      <c r="C26" s="6"/>
      <c r="D26" s="549"/>
      <c r="E26" s="50"/>
      <c r="F26" s="50"/>
      <c r="G26" s="50"/>
      <c r="H26" s="50"/>
      <c r="I26" s="50"/>
      <c r="J26" s="50"/>
      <c r="K26" s="50"/>
      <c r="L26" s="482">
        <f t="shared" si="1"/>
        <v>0</v>
      </c>
    </row>
    <row r="27" spans="1:12" ht="15.75" thickBot="1" x14ac:dyDescent="0.3">
      <c r="A27" s="491" t="s">
        <v>52</v>
      </c>
      <c r="B27" s="51"/>
      <c r="C27" s="51"/>
      <c r="D27" s="550"/>
      <c r="E27" s="322"/>
      <c r="F27" s="322"/>
      <c r="G27" s="322"/>
      <c r="H27" s="322"/>
      <c r="I27" s="322"/>
      <c r="J27" s="322"/>
      <c r="K27" s="322"/>
      <c r="L27" s="492">
        <f t="shared" si="1"/>
        <v>0</v>
      </c>
    </row>
    <row r="28" spans="1:12" ht="15" customHeight="1" x14ac:dyDescent="0.25">
      <c r="A28" s="489" t="s">
        <v>69</v>
      </c>
      <c r="B28" s="49"/>
      <c r="C28" s="49"/>
      <c r="D28" s="549" t="s">
        <v>70</v>
      </c>
      <c r="E28" s="50"/>
      <c r="F28" s="50"/>
      <c r="G28" s="50"/>
      <c r="H28" s="50"/>
      <c r="I28" s="50"/>
      <c r="J28" s="50"/>
      <c r="K28" s="50">
        <f>K29+K30</f>
        <v>17336381</v>
      </c>
      <c r="L28" s="490">
        <f t="shared" si="1"/>
        <v>17336381</v>
      </c>
    </row>
    <row r="29" spans="1:12" x14ac:dyDescent="0.25">
      <c r="A29" s="479" t="s">
        <v>50</v>
      </c>
      <c r="B29" s="6"/>
      <c r="C29" s="6"/>
      <c r="D29" s="549"/>
      <c r="E29" s="42"/>
      <c r="F29" s="42"/>
      <c r="G29" s="50"/>
      <c r="H29" s="42"/>
      <c r="I29" s="50"/>
      <c r="J29" s="50"/>
      <c r="K29" s="42"/>
      <c r="L29" s="482">
        <f t="shared" si="1"/>
        <v>0</v>
      </c>
    </row>
    <row r="30" spans="1:12" x14ac:dyDescent="0.25">
      <c r="A30" s="479" t="s">
        <v>51</v>
      </c>
      <c r="B30" s="6"/>
      <c r="C30" s="6"/>
      <c r="D30" s="549"/>
      <c r="E30" s="50"/>
      <c r="F30" s="50"/>
      <c r="G30" s="50"/>
      <c r="H30" s="50"/>
      <c r="I30" s="50"/>
      <c r="J30" s="50"/>
      <c r="K30" s="50">
        <f>[1]T1!C29</f>
        <v>17336381</v>
      </c>
      <c r="L30" s="482">
        <f t="shared" si="1"/>
        <v>17336381</v>
      </c>
    </row>
    <row r="31" spans="1:12" ht="15" customHeight="1" x14ac:dyDescent="0.25">
      <c r="A31" s="551" t="s">
        <v>25</v>
      </c>
      <c r="B31" s="35" t="s">
        <v>66</v>
      </c>
      <c r="C31" s="36"/>
      <c r="D31" s="549"/>
      <c r="E31" s="50"/>
      <c r="F31" s="50"/>
      <c r="G31" s="50"/>
      <c r="H31" s="50"/>
      <c r="I31" s="50"/>
      <c r="J31" s="50"/>
      <c r="K31" s="50">
        <f>K32+K33</f>
        <v>12766113</v>
      </c>
      <c r="L31" s="482">
        <f t="shared" si="1"/>
        <v>12766113</v>
      </c>
    </row>
    <row r="32" spans="1:12" x14ac:dyDescent="0.25">
      <c r="A32" s="552"/>
      <c r="B32" s="554" t="s">
        <v>25</v>
      </c>
      <c r="C32" s="38" t="s">
        <v>54</v>
      </c>
      <c r="D32" s="549"/>
      <c r="E32" s="39"/>
      <c r="F32" s="39"/>
      <c r="G32" s="50"/>
      <c r="H32" s="39"/>
      <c r="I32" s="50"/>
      <c r="J32" s="50"/>
      <c r="K32" s="39">
        <f>[1]T1!E29</f>
        <v>12766113</v>
      </c>
      <c r="L32" s="482">
        <f t="shared" si="1"/>
        <v>12766113</v>
      </c>
    </row>
    <row r="33" spans="1:12" x14ac:dyDescent="0.25">
      <c r="A33" s="552"/>
      <c r="B33" s="517"/>
      <c r="C33" s="40" t="s">
        <v>55</v>
      </c>
      <c r="D33" s="549"/>
      <c r="E33" s="39"/>
      <c r="F33" s="39"/>
      <c r="G33" s="50"/>
      <c r="H33" s="39"/>
      <c r="I33" s="50"/>
      <c r="J33" s="50"/>
      <c r="K33" s="39">
        <f>[1]T1!F29</f>
        <v>0</v>
      </c>
      <c r="L33" s="482">
        <f t="shared" si="1"/>
        <v>0</v>
      </c>
    </row>
    <row r="34" spans="1:12" x14ac:dyDescent="0.25">
      <c r="A34" s="552"/>
      <c r="B34" s="11" t="s">
        <v>67</v>
      </c>
      <c r="C34" s="13"/>
      <c r="D34" s="549"/>
      <c r="E34" s="39"/>
      <c r="F34" s="39"/>
      <c r="G34" s="50"/>
      <c r="H34" s="50"/>
      <c r="I34" s="50"/>
      <c r="J34" s="50"/>
      <c r="K34" s="39">
        <f>[1]T1!G29</f>
        <v>4314946</v>
      </c>
      <c r="L34" s="482">
        <f t="shared" si="1"/>
        <v>4314946</v>
      </c>
    </row>
    <row r="35" spans="1:12" x14ac:dyDescent="0.25">
      <c r="A35" s="552"/>
      <c r="B35" s="11" t="s">
        <v>29</v>
      </c>
      <c r="C35" s="6"/>
      <c r="D35" s="549"/>
      <c r="E35" s="39"/>
      <c r="F35" s="39"/>
      <c r="G35" s="50"/>
      <c r="H35" s="14"/>
      <c r="I35" s="50"/>
      <c r="J35" s="50"/>
      <c r="K35" s="39">
        <f>[1]T1!H29</f>
        <v>255322</v>
      </c>
      <c r="L35" s="482">
        <f t="shared" si="1"/>
        <v>255322</v>
      </c>
    </row>
    <row r="36" spans="1:12" x14ac:dyDescent="0.25">
      <c r="A36" s="553"/>
      <c r="B36" s="11" t="s">
        <v>30</v>
      </c>
      <c r="C36" s="6"/>
      <c r="D36" s="549"/>
      <c r="E36" s="39"/>
      <c r="F36" s="39"/>
      <c r="G36" s="50"/>
      <c r="H36" s="50"/>
      <c r="I36" s="50"/>
      <c r="J36" s="50"/>
      <c r="K36" s="39">
        <f>K30-K31-K34-K35</f>
        <v>0</v>
      </c>
      <c r="L36" s="482">
        <f t="shared" si="1"/>
        <v>0</v>
      </c>
    </row>
    <row r="37" spans="1:12" ht="15.75" thickBot="1" x14ac:dyDescent="0.3">
      <c r="A37" s="491" t="s">
        <v>52</v>
      </c>
      <c r="B37" s="51"/>
      <c r="C37" s="51"/>
      <c r="D37" s="550"/>
      <c r="E37" s="52"/>
      <c r="F37" s="52"/>
      <c r="G37" s="52"/>
      <c r="H37" s="52"/>
      <c r="I37" s="52"/>
      <c r="J37" s="52"/>
      <c r="K37" s="52">
        <f>[1]T1!J29</f>
        <v>25</v>
      </c>
      <c r="L37" s="493">
        <f t="shared" si="1"/>
        <v>25</v>
      </c>
    </row>
    <row r="38" spans="1:12" x14ac:dyDescent="0.25">
      <c r="A38" s="489" t="s">
        <v>63</v>
      </c>
      <c r="B38" s="49"/>
      <c r="C38" s="49"/>
      <c r="D38" s="562" t="s">
        <v>112</v>
      </c>
      <c r="E38" s="37">
        <f t="shared" ref="E38:K47" si="5">E5+E18+E28</f>
        <v>40401100</v>
      </c>
      <c r="F38" s="37">
        <f t="shared" si="5"/>
        <v>220042506</v>
      </c>
      <c r="G38" s="37">
        <f t="shared" si="5"/>
        <v>129000000</v>
      </c>
      <c r="H38" s="37">
        <f t="shared" si="5"/>
        <v>7625824</v>
      </c>
      <c r="I38" s="37">
        <f t="shared" si="5"/>
        <v>181660486</v>
      </c>
      <c r="J38" s="37">
        <f t="shared" si="5"/>
        <v>16321500</v>
      </c>
      <c r="K38" s="37">
        <f t="shared" si="5"/>
        <v>51271551</v>
      </c>
      <c r="L38" s="490">
        <f t="shared" si="1"/>
        <v>646322967</v>
      </c>
    </row>
    <row r="39" spans="1:12" x14ac:dyDescent="0.25">
      <c r="A39" s="479" t="s">
        <v>65</v>
      </c>
      <c r="B39" s="6"/>
      <c r="C39" s="6"/>
      <c r="D39" s="562"/>
      <c r="E39" s="41">
        <f t="shared" si="5"/>
        <v>875000</v>
      </c>
      <c r="F39" s="41">
        <f t="shared" si="5"/>
        <v>7050000</v>
      </c>
      <c r="G39" s="41">
        <f t="shared" si="5"/>
        <v>29000000</v>
      </c>
      <c r="H39" s="41">
        <f t="shared" si="5"/>
        <v>900000</v>
      </c>
      <c r="I39" s="41">
        <f t="shared" si="5"/>
        <v>6024769</v>
      </c>
      <c r="J39" s="41">
        <f t="shared" si="5"/>
        <v>1500000</v>
      </c>
      <c r="K39" s="41">
        <f t="shared" si="5"/>
        <v>5300000</v>
      </c>
      <c r="L39" s="482">
        <f t="shared" si="1"/>
        <v>50649769</v>
      </c>
    </row>
    <row r="40" spans="1:12" x14ac:dyDescent="0.25">
      <c r="A40" s="479" t="s">
        <v>51</v>
      </c>
      <c r="B40" s="6"/>
      <c r="C40" s="6"/>
      <c r="D40" s="562"/>
      <c r="E40" s="41">
        <f t="shared" si="5"/>
        <v>39526100</v>
      </c>
      <c r="F40" s="41">
        <f t="shared" si="5"/>
        <v>212992506</v>
      </c>
      <c r="G40" s="41">
        <f t="shared" si="5"/>
        <v>100000000</v>
      </c>
      <c r="H40" s="41">
        <f t="shared" si="5"/>
        <v>6725824</v>
      </c>
      <c r="I40" s="41">
        <f t="shared" si="5"/>
        <v>175635717</v>
      </c>
      <c r="J40" s="41">
        <f t="shared" si="5"/>
        <v>14821500</v>
      </c>
      <c r="K40" s="41">
        <f t="shared" si="5"/>
        <v>45971551</v>
      </c>
      <c r="L40" s="482">
        <f t="shared" si="1"/>
        <v>595673198</v>
      </c>
    </row>
    <row r="41" spans="1:12" x14ac:dyDescent="0.25">
      <c r="A41" s="551" t="s">
        <v>25</v>
      </c>
      <c r="B41" s="35" t="s">
        <v>66</v>
      </c>
      <c r="C41" s="36"/>
      <c r="D41" s="562"/>
      <c r="E41" s="41">
        <f t="shared" si="5"/>
        <v>22323396</v>
      </c>
      <c r="F41" s="41">
        <f t="shared" si="5"/>
        <v>65191443</v>
      </c>
      <c r="G41" s="41">
        <f t="shared" si="5"/>
        <v>54450000</v>
      </c>
      <c r="H41" s="41">
        <f t="shared" si="5"/>
        <v>3795600</v>
      </c>
      <c r="I41" s="41">
        <f t="shared" si="5"/>
        <v>56015563</v>
      </c>
      <c r="J41" s="41">
        <f t="shared" si="5"/>
        <v>0</v>
      </c>
      <c r="K41" s="41">
        <f t="shared" si="5"/>
        <v>28411113</v>
      </c>
      <c r="L41" s="482">
        <f t="shared" si="1"/>
        <v>230187115</v>
      </c>
    </row>
    <row r="42" spans="1:12" x14ac:dyDescent="0.25">
      <c r="A42" s="552"/>
      <c r="B42" s="554" t="s">
        <v>25</v>
      </c>
      <c r="C42" s="38" t="s">
        <v>54</v>
      </c>
      <c r="D42" s="562"/>
      <c r="E42" s="41">
        <f t="shared" si="5"/>
        <v>21780396</v>
      </c>
      <c r="F42" s="41">
        <f t="shared" si="5"/>
        <v>37412369</v>
      </c>
      <c r="G42" s="41">
        <f t="shared" si="5"/>
        <v>41450000</v>
      </c>
      <c r="H42" s="41">
        <f t="shared" si="5"/>
        <v>2905600</v>
      </c>
      <c r="I42" s="41">
        <f t="shared" si="5"/>
        <v>55675563</v>
      </c>
      <c r="J42" s="41">
        <f t="shared" si="5"/>
        <v>0</v>
      </c>
      <c r="K42" s="41">
        <f t="shared" si="5"/>
        <v>27655113</v>
      </c>
      <c r="L42" s="482">
        <f t="shared" si="1"/>
        <v>186879041</v>
      </c>
    </row>
    <row r="43" spans="1:12" x14ac:dyDescent="0.25">
      <c r="A43" s="552"/>
      <c r="B43" s="517"/>
      <c r="C43" s="40" t="s">
        <v>55</v>
      </c>
      <c r="D43" s="562"/>
      <c r="E43" s="41">
        <f t="shared" si="5"/>
        <v>543000</v>
      </c>
      <c r="F43" s="41">
        <f t="shared" si="5"/>
        <v>27779074</v>
      </c>
      <c r="G43" s="41">
        <f t="shared" si="5"/>
        <v>13000000</v>
      </c>
      <c r="H43" s="41">
        <f t="shared" si="5"/>
        <v>890000</v>
      </c>
      <c r="I43" s="41">
        <f t="shared" si="5"/>
        <v>340000</v>
      </c>
      <c r="J43" s="41">
        <f t="shared" si="5"/>
        <v>0</v>
      </c>
      <c r="K43" s="41">
        <f t="shared" si="5"/>
        <v>756000</v>
      </c>
      <c r="L43" s="482">
        <f t="shared" si="1"/>
        <v>43308074</v>
      </c>
    </row>
    <row r="44" spans="1:12" x14ac:dyDescent="0.25">
      <c r="A44" s="552"/>
      <c r="B44" s="11" t="s">
        <v>67</v>
      </c>
      <c r="C44" s="13"/>
      <c r="D44" s="562"/>
      <c r="E44" s="41">
        <f t="shared" si="5"/>
        <v>7417096</v>
      </c>
      <c r="F44" s="41">
        <f t="shared" si="5"/>
        <v>22022479</v>
      </c>
      <c r="G44" s="41">
        <f t="shared" si="5"/>
        <v>18170000</v>
      </c>
      <c r="H44" s="41">
        <f t="shared" si="5"/>
        <v>1282912</v>
      </c>
      <c r="I44" s="41">
        <f t="shared" si="5"/>
        <v>18860642</v>
      </c>
      <c r="J44" s="41">
        <f t="shared" si="5"/>
        <v>0</v>
      </c>
      <c r="K44" s="41">
        <f t="shared" si="5"/>
        <v>9602956</v>
      </c>
      <c r="L44" s="482">
        <f t="shared" si="1"/>
        <v>77356085</v>
      </c>
    </row>
    <row r="45" spans="1:12" x14ac:dyDescent="0.25">
      <c r="A45" s="552"/>
      <c r="B45" s="11" t="s">
        <v>29</v>
      </c>
      <c r="C45" s="6"/>
      <c r="D45" s="562"/>
      <c r="E45" s="41">
        <f t="shared" si="5"/>
        <v>435608</v>
      </c>
      <c r="F45" s="41">
        <f t="shared" si="5"/>
        <v>748247</v>
      </c>
      <c r="G45" s="41">
        <f t="shared" si="5"/>
        <v>830000</v>
      </c>
      <c r="H45" s="41">
        <f t="shared" si="5"/>
        <v>58112</v>
      </c>
      <c r="I45" s="41">
        <f t="shared" si="5"/>
        <v>1113512</v>
      </c>
      <c r="J45" s="41">
        <f t="shared" si="5"/>
        <v>0</v>
      </c>
      <c r="K45" s="41">
        <f t="shared" si="5"/>
        <v>553102</v>
      </c>
      <c r="L45" s="482">
        <f t="shared" si="1"/>
        <v>3738581</v>
      </c>
    </row>
    <row r="46" spans="1:12" x14ac:dyDescent="0.25">
      <c r="A46" s="553"/>
      <c r="B46" s="11" t="s">
        <v>30</v>
      </c>
      <c r="C46" s="6"/>
      <c r="D46" s="562"/>
      <c r="E46" s="41">
        <f t="shared" si="5"/>
        <v>9350000</v>
      </c>
      <c r="F46" s="41">
        <f t="shared" si="5"/>
        <v>125030337</v>
      </c>
      <c r="G46" s="41">
        <f t="shared" si="5"/>
        <v>26550000</v>
      </c>
      <c r="H46" s="41">
        <f t="shared" si="5"/>
        <v>1589200</v>
      </c>
      <c r="I46" s="41">
        <f t="shared" si="5"/>
        <v>99646000</v>
      </c>
      <c r="J46" s="41">
        <f t="shared" si="5"/>
        <v>14821500</v>
      </c>
      <c r="K46" s="41">
        <f t="shared" si="5"/>
        <v>7404380</v>
      </c>
      <c r="L46" s="482">
        <f t="shared" si="1"/>
        <v>284391417</v>
      </c>
    </row>
    <row r="47" spans="1:12" ht="15.75" thickBot="1" x14ac:dyDescent="0.3">
      <c r="A47" s="483" t="s">
        <v>52</v>
      </c>
      <c r="B47" s="43"/>
      <c r="C47" s="44"/>
      <c r="D47" s="562"/>
      <c r="E47" s="45">
        <f t="shared" si="5"/>
        <v>48.24</v>
      </c>
      <c r="F47" s="45">
        <f t="shared" si="5"/>
        <v>83.76</v>
      </c>
      <c r="G47" s="45">
        <f t="shared" si="5"/>
        <v>173.35</v>
      </c>
      <c r="H47" s="45">
        <f t="shared" si="5"/>
        <v>6</v>
      </c>
      <c r="I47" s="45">
        <f t="shared" si="5"/>
        <v>130.38999999999999</v>
      </c>
      <c r="J47" s="45">
        <f t="shared" si="5"/>
        <v>0</v>
      </c>
      <c r="K47" s="45">
        <f t="shared" si="5"/>
        <v>61.9</v>
      </c>
      <c r="L47" s="484">
        <f t="shared" si="1"/>
        <v>503.64</v>
      </c>
    </row>
    <row r="48" spans="1:12" ht="16.5" thickTop="1" thickBot="1" x14ac:dyDescent="0.3">
      <c r="A48" s="494" t="s">
        <v>68</v>
      </c>
      <c r="B48" s="46"/>
      <c r="C48" s="47"/>
      <c r="D48" s="562"/>
      <c r="E48" s="69">
        <f t="shared" ref="E48:K49" si="6">SUM(E15)</f>
        <v>775000</v>
      </c>
      <c r="F48" s="70">
        <f t="shared" si="6"/>
        <v>7000000</v>
      </c>
      <c r="G48" s="70">
        <f t="shared" si="6"/>
        <v>10000000</v>
      </c>
      <c r="H48" s="70">
        <f t="shared" si="6"/>
        <v>0</v>
      </c>
      <c r="I48" s="70">
        <f t="shared" si="6"/>
        <v>0</v>
      </c>
      <c r="J48" s="70">
        <f t="shared" si="6"/>
        <v>0</v>
      </c>
      <c r="K48" s="259">
        <f t="shared" si="6"/>
        <v>2000000</v>
      </c>
      <c r="L48" s="490">
        <f t="shared" si="1"/>
        <v>19775000</v>
      </c>
    </row>
    <row r="49" spans="1:12" ht="15.75" thickTop="1" x14ac:dyDescent="0.25">
      <c r="A49" s="479" t="s">
        <v>121</v>
      </c>
      <c r="B49" s="36"/>
      <c r="C49" s="323"/>
      <c r="D49" s="562"/>
      <c r="E49" s="69">
        <f t="shared" si="6"/>
        <v>0</v>
      </c>
      <c r="F49" s="324">
        <f t="shared" si="6"/>
        <v>0</v>
      </c>
      <c r="G49" s="324">
        <f t="shared" si="6"/>
        <v>2000000</v>
      </c>
      <c r="H49" s="324">
        <f t="shared" si="6"/>
        <v>0</v>
      </c>
      <c r="I49" s="324">
        <f t="shared" si="6"/>
        <v>0</v>
      </c>
      <c r="J49" s="324">
        <f t="shared" si="6"/>
        <v>0</v>
      </c>
      <c r="K49" s="324">
        <f t="shared" si="6"/>
        <v>0</v>
      </c>
      <c r="L49" s="495">
        <f t="shared" si="1"/>
        <v>2000000</v>
      </c>
    </row>
    <row r="50" spans="1:12" ht="15.75" thickBot="1" x14ac:dyDescent="0.3">
      <c r="A50" s="496" t="s">
        <v>81</v>
      </c>
      <c r="B50" s="497"/>
      <c r="C50" s="497"/>
      <c r="D50" s="563"/>
      <c r="E50" s="498">
        <f t="shared" ref="E50:K50" si="7">SUM(E17)</f>
        <v>0</v>
      </c>
      <c r="F50" s="498">
        <f t="shared" si="7"/>
        <v>0</v>
      </c>
      <c r="G50" s="498">
        <f t="shared" si="7"/>
        <v>5000000</v>
      </c>
      <c r="H50" s="498">
        <f t="shared" si="7"/>
        <v>0</v>
      </c>
      <c r="I50" s="498">
        <f t="shared" si="7"/>
        <v>0</v>
      </c>
      <c r="J50" s="498">
        <f>SUM(J17)</f>
        <v>0</v>
      </c>
      <c r="K50" s="498">
        <f t="shared" si="7"/>
        <v>0</v>
      </c>
      <c r="L50" s="499">
        <f t="shared" si="1"/>
        <v>5000000</v>
      </c>
    </row>
    <row r="52" spans="1:12" ht="15.75" x14ac:dyDescent="0.25">
      <c r="A52" s="15" t="s">
        <v>71</v>
      </c>
      <c r="B52" t="s">
        <v>72</v>
      </c>
    </row>
  </sheetData>
  <mergeCells count="14">
    <mergeCell ref="D38:D50"/>
    <mergeCell ref="A41:A46"/>
    <mergeCell ref="B42:B43"/>
    <mergeCell ref="A31:A36"/>
    <mergeCell ref="B32:B33"/>
    <mergeCell ref="D18:D27"/>
    <mergeCell ref="A21:A26"/>
    <mergeCell ref="B22:B23"/>
    <mergeCell ref="D28:D37"/>
    <mergeCell ref="A2:L2"/>
    <mergeCell ref="A4:C4"/>
    <mergeCell ref="D5:D17"/>
    <mergeCell ref="A8:A13"/>
    <mergeCell ref="B9:B10"/>
  </mergeCells>
  <pageMargins left="0.70866141732283472" right="0.70866141732283472" top="0.59055118110236227" bottom="0.39370078740157483" header="0.31496062992125984" footer="0.31496062992125984"/>
  <pageSetup paperSize="9" scale="68" orientation="portrait" r:id="rId1"/>
  <headerFooter>
    <oddHeader>&amp;RKapitola C.VI
&amp;"-,Tučné"Tabulka č. 1e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7"/>
  <sheetViews>
    <sheetView zoomScale="80" zoomScaleNormal="80" workbookViewId="0">
      <pane xSplit="1" topLeftCell="B1" activePane="topRight" state="frozen"/>
      <selection activeCell="A7" sqref="A7"/>
      <selection pane="topRight" activeCell="A5" sqref="A5:A7"/>
    </sheetView>
  </sheetViews>
  <sheetFormatPr defaultRowHeight="15" x14ac:dyDescent="0.25"/>
  <cols>
    <col min="1" max="1" width="78.5703125" customWidth="1"/>
    <col min="2" max="2" width="16.28515625" customWidth="1"/>
    <col min="3" max="3" width="13.140625" bestFit="1" customWidth="1"/>
    <col min="4" max="4" width="16.42578125" bestFit="1" customWidth="1"/>
    <col min="5" max="5" width="16.28515625" customWidth="1"/>
    <col min="6" max="6" width="14.42578125" bestFit="1" customWidth="1"/>
    <col min="7" max="7" width="16.42578125" bestFit="1" customWidth="1"/>
    <col min="8" max="8" width="14.85546875" bestFit="1" customWidth="1"/>
    <col min="9" max="10" width="13.5703125" bestFit="1" customWidth="1"/>
    <col min="11" max="11" width="14.42578125" bestFit="1" customWidth="1"/>
    <col min="12" max="12" width="13.5703125" bestFit="1" customWidth="1"/>
    <col min="13" max="13" width="14.85546875" bestFit="1" customWidth="1"/>
    <col min="250" max="250" width="77.140625" customWidth="1"/>
    <col min="251" max="251" width="16.28515625" customWidth="1"/>
    <col min="252" max="252" width="13.5703125" customWidth="1"/>
    <col min="253" max="253" width="14.140625" customWidth="1"/>
    <col min="254" max="254" width="11.140625" customWidth="1"/>
    <col min="255" max="255" width="10.42578125" customWidth="1"/>
    <col min="256" max="257" width="12.42578125" customWidth="1"/>
    <col min="258" max="258" width="11.28515625" customWidth="1"/>
    <col min="259" max="259" width="12" customWidth="1"/>
    <col min="260" max="260" width="11.42578125" customWidth="1"/>
    <col min="261" max="261" width="12.85546875" customWidth="1"/>
    <col min="262" max="262" width="11.42578125" customWidth="1"/>
    <col min="263" max="263" width="12.5703125" customWidth="1"/>
    <col min="264" max="264" width="13.28515625" customWidth="1"/>
    <col min="265" max="265" width="14.28515625" customWidth="1"/>
    <col min="266" max="266" width="14.42578125" customWidth="1"/>
    <col min="506" max="506" width="77.140625" customWidth="1"/>
    <col min="507" max="507" width="16.28515625" customWidth="1"/>
    <col min="508" max="508" width="13.5703125" customWidth="1"/>
    <col min="509" max="509" width="14.140625" customWidth="1"/>
    <col min="510" max="510" width="11.140625" customWidth="1"/>
    <col min="511" max="511" width="10.42578125" customWidth="1"/>
    <col min="512" max="513" width="12.42578125" customWidth="1"/>
    <col min="514" max="514" width="11.28515625" customWidth="1"/>
    <col min="515" max="515" width="12" customWidth="1"/>
    <col min="516" max="516" width="11.42578125" customWidth="1"/>
    <col min="517" max="517" width="12.85546875" customWidth="1"/>
    <col min="518" max="518" width="11.42578125" customWidth="1"/>
    <col min="519" max="519" width="12.5703125" customWidth="1"/>
    <col min="520" max="520" width="13.28515625" customWidth="1"/>
    <col min="521" max="521" width="14.28515625" customWidth="1"/>
    <col min="522" max="522" width="14.42578125" customWidth="1"/>
    <col min="762" max="762" width="77.140625" customWidth="1"/>
    <col min="763" max="763" width="16.28515625" customWidth="1"/>
    <col min="764" max="764" width="13.5703125" customWidth="1"/>
    <col min="765" max="765" width="14.140625" customWidth="1"/>
    <col min="766" max="766" width="11.140625" customWidth="1"/>
    <col min="767" max="767" width="10.42578125" customWidth="1"/>
    <col min="768" max="769" width="12.42578125" customWidth="1"/>
    <col min="770" max="770" width="11.28515625" customWidth="1"/>
    <col min="771" max="771" width="12" customWidth="1"/>
    <col min="772" max="772" width="11.42578125" customWidth="1"/>
    <col min="773" max="773" width="12.85546875" customWidth="1"/>
    <col min="774" max="774" width="11.42578125" customWidth="1"/>
    <col min="775" max="775" width="12.5703125" customWidth="1"/>
    <col min="776" max="776" width="13.28515625" customWidth="1"/>
    <col min="777" max="777" width="14.28515625" customWidth="1"/>
    <col min="778" max="778" width="14.42578125" customWidth="1"/>
    <col min="1018" max="1018" width="77.140625" customWidth="1"/>
    <col min="1019" max="1019" width="16.28515625" customWidth="1"/>
    <col min="1020" max="1020" width="13.5703125" customWidth="1"/>
    <col min="1021" max="1021" width="14.140625" customWidth="1"/>
    <col min="1022" max="1022" width="11.140625" customWidth="1"/>
    <col min="1023" max="1023" width="10.42578125" customWidth="1"/>
    <col min="1024" max="1025" width="12.42578125" customWidth="1"/>
    <col min="1026" max="1026" width="11.28515625" customWidth="1"/>
    <col min="1027" max="1027" width="12" customWidth="1"/>
    <col min="1028" max="1028" width="11.42578125" customWidth="1"/>
    <col min="1029" max="1029" width="12.85546875" customWidth="1"/>
    <col min="1030" max="1030" width="11.42578125" customWidth="1"/>
    <col min="1031" max="1031" width="12.5703125" customWidth="1"/>
    <col min="1032" max="1032" width="13.28515625" customWidth="1"/>
    <col min="1033" max="1033" width="14.28515625" customWidth="1"/>
    <col min="1034" max="1034" width="14.42578125" customWidth="1"/>
    <col min="1274" max="1274" width="77.140625" customWidth="1"/>
    <col min="1275" max="1275" width="16.28515625" customWidth="1"/>
    <col min="1276" max="1276" width="13.5703125" customWidth="1"/>
    <col min="1277" max="1277" width="14.140625" customWidth="1"/>
    <col min="1278" max="1278" width="11.140625" customWidth="1"/>
    <col min="1279" max="1279" width="10.42578125" customWidth="1"/>
    <col min="1280" max="1281" width="12.42578125" customWidth="1"/>
    <col min="1282" max="1282" width="11.28515625" customWidth="1"/>
    <col min="1283" max="1283" width="12" customWidth="1"/>
    <col min="1284" max="1284" width="11.42578125" customWidth="1"/>
    <col min="1285" max="1285" width="12.85546875" customWidth="1"/>
    <col min="1286" max="1286" width="11.42578125" customWidth="1"/>
    <col min="1287" max="1287" width="12.5703125" customWidth="1"/>
    <col min="1288" max="1288" width="13.28515625" customWidth="1"/>
    <col min="1289" max="1289" width="14.28515625" customWidth="1"/>
    <col min="1290" max="1290" width="14.42578125" customWidth="1"/>
    <col min="1530" max="1530" width="77.140625" customWidth="1"/>
    <col min="1531" max="1531" width="16.28515625" customWidth="1"/>
    <col min="1532" max="1532" width="13.5703125" customWidth="1"/>
    <col min="1533" max="1533" width="14.140625" customWidth="1"/>
    <col min="1534" max="1534" width="11.140625" customWidth="1"/>
    <col min="1535" max="1535" width="10.42578125" customWidth="1"/>
    <col min="1536" max="1537" width="12.42578125" customWidth="1"/>
    <col min="1538" max="1538" width="11.28515625" customWidth="1"/>
    <col min="1539" max="1539" width="12" customWidth="1"/>
    <col min="1540" max="1540" width="11.42578125" customWidth="1"/>
    <col min="1541" max="1541" width="12.85546875" customWidth="1"/>
    <col min="1542" max="1542" width="11.42578125" customWidth="1"/>
    <col min="1543" max="1543" width="12.5703125" customWidth="1"/>
    <col min="1544" max="1544" width="13.28515625" customWidth="1"/>
    <col min="1545" max="1545" width="14.28515625" customWidth="1"/>
    <col min="1546" max="1546" width="14.42578125" customWidth="1"/>
    <col min="1786" max="1786" width="77.140625" customWidth="1"/>
    <col min="1787" max="1787" width="16.28515625" customWidth="1"/>
    <col min="1788" max="1788" width="13.5703125" customWidth="1"/>
    <col min="1789" max="1789" width="14.140625" customWidth="1"/>
    <col min="1790" max="1790" width="11.140625" customWidth="1"/>
    <col min="1791" max="1791" width="10.42578125" customWidth="1"/>
    <col min="1792" max="1793" width="12.42578125" customWidth="1"/>
    <col min="1794" max="1794" width="11.28515625" customWidth="1"/>
    <col min="1795" max="1795" width="12" customWidth="1"/>
    <col min="1796" max="1796" width="11.42578125" customWidth="1"/>
    <col min="1797" max="1797" width="12.85546875" customWidth="1"/>
    <col min="1798" max="1798" width="11.42578125" customWidth="1"/>
    <col min="1799" max="1799" width="12.5703125" customWidth="1"/>
    <col min="1800" max="1800" width="13.28515625" customWidth="1"/>
    <col min="1801" max="1801" width="14.28515625" customWidth="1"/>
    <col min="1802" max="1802" width="14.42578125" customWidth="1"/>
    <col min="2042" max="2042" width="77.140625" customWidth="1"/>
    <col min="2043" max="2043" width="16.28515625" customWidth="1"/>
    <col min="2044" max="2044" width="13.5703125" customWidth="1"/>
    <col min="2045" max="2045" width="14.140625" customWidth="1"/>
    <col min="2046" max="2046" width="11.140625" customWidth="1"/>
    <col min="2047" max="2047" width="10.42578125" customWidth="1"/>
    <col min="2048" max="2049" width="12.42578125" customWidth="1"/>
    <col min="2050" max="2050" width="11.28515625" customWidth="1"/>
    <col min="2051" max="2051" width="12" customWidth="1"/>
    <col min="2052" max="2052" width="11.42578125" customWidth="1"/>
    <col min="2053" max="2053" width="12.85546875" customWidth="1"/>
    <col min="2054" max="2054" width="11.42578125" customWidth="1"/>
    <col min="2055" max="2055" width="12.5703125" customWidth="1"/>
    <col min="2056" max="2056" width="13.28515625" customWidth="1"/>
    <col min="2057" max="2057" width="14.28515625" customWidth="1"/>
    <col min="2058" max="2058" width="14.42578125" customWidth="1"/>
    <col min="2298" max="2298" width="77.140625" customWidth="1"/>
    <col min="2299" max="2299" width="16.28515625" customWidth="1"/>
    <col min="2300" max="2300" width="13.5703125" customWidth="1"/>
    <col min="2301" max="2301" width="14.140625" customWidth="1"/>
    <col min="2302" max="2302" width="11.140625" customWidth="1"/>
    <col min="2303" max="2303" width="10.42578125" customWidth="1"/>
    <col min="2304" max="2305" width="12.42578125" customWidth="1"/>
    <col min="2306" max="2306" width="11.28515625" customWidth="1"/>
    <col min="2307" max="2307" width="12" customWidth="1"/>
    <col min="2308" max="2308" width="11.42578125" customWidth="1"/>
    <col min="2309" max="2309" width="12.85546875" customWidth="1"/>
    <col min="2310" max="2310" width="11.42578125" customWidth="1"/>
    <col min="2311" max="2311" width="12.5703125" customWidth="1"/>
    <col min="2312" max="2312" width="13.28515625" customWidth="1"/>
    <col min="2313" max="2313" width="14.28515625" customWidth="1"/>
    <col min="2314" max="2314" width="14.42578125" customWidth="1"/>
    <col min="2554" max="2554" width="77.140625" customWidth="1"/>
    <col min="2555" max="2555" width="16.28515625" customWidth="1"/>
    <col min="2556" max="2556" width="13.5703125" customWidth="1"/>
    <col min="2557" max="2557" width="14.140625" customWidth="1"/>
    <col min="2558" max="2558" width="11.140625" customWidth="1"/>
    <col min="2559" max="2559" width="10.42578125" customWidth="1"/>
    <col min="2560" max="2561" width="12.42578125" customWidth="1"/>
    <col min="2562" max="2562" width="11.28515625" customWidth="1"/>
    <col min="2563" max="2563" width="12" customWidth="1"/>
    <col min="2564" max="2564" width="11.42578125" customWidth="1"/>
    <col min="2565" max="2565" width="12.85546875" customWidth="1"/>
    <col min="2566" max="2566" width="11.42578125" customWidth="1"/>
    <col min="2567" max="2567" width="12.5703125" customWidth="1"/>
    <col min="2568" max="2568" width="13.28515625" customWidth="1"/>
    <col min="2569" max="2569" width="14.28515625" customWidth="1"/>
    <col min="2570" max="2570" width="14.42578125" customWidth="1"/>
    <col min="2810" max="2810" width="77.140625" customWidth="1"/>
    <col min="2811" max="2811" width="16.28515625" customWidth="1"/>
    <col min="2812" max="2812" width="13.5703125" customWidth="1"/>
    <col min="2813" max="2813" width="14.140625" customWidth="1"/>
    <col min="2814" max="2814" width="11.140625" customWidth="1"/>
    <col min="2815" max="2815" width="10.42578125" customWidth="1"/>
    <col min="2816" max="2817" width="12.42578125" customWidth="1"/>
    <col min="2818" max="2818" width="11.28515625" customWidth="1"/>
    <col min="2819" max="2819" width="12" customWidth="1"/>
    <col min="2820" max="2820" width="11.42578125" customWidth="1"/>
    <col min="2821" max="2821" width="12.85546875" customWidth="1"/>
    <col min="2822" max="2822" width="11.42578125" customWidth="1"/>
    <col min="2823" max="2823" width="12.5703125" customWidth="1"/>
    <col min="2824" max="2824" width="13.28515625" customWidth="1"/>
    <col min="2825" max="2825" width="14.28515625" customWidth="1"/>
    <col min="2826" max="2826" width="14.42578125" customWidth="1"/>
    <col min="3066" max="3066" width="77.140625" customWidth="1"/>
    <col min="3067" max="3067" width="16.28515625" customWidth="1"/>
    <col min="3068" max="3068" width="13.5703125" customWidth="1"/>
    <col min="3069" max="3069" width="14.140625" customWidth="1"/>
    <col min="3070" max="3070" width="11.140625" customWidth="1"/>
    <col min="3071" max="3071" width="10.42578125" customWidth="1"/>
    <col min="3072" max="3073" width="12.42578125" customWidth="1"/>
    <col min="3074" max="3074" width="11.28515625" customWidth="1"/>
    <col min="3075" max="3075" width="12" customWidth="1"/>
    <col min="3076" max="3076" width="11.42578125" customWidth="1"/>
    <col min="3077" max="3077" width="12.85546875" customWidth="1"/>
    <col min="3078" max="3078" width="11.42578125" customWidth="1"/>
    <col min="3079" max="3079" width="12.5703125" customWidth="1"/>
    <col min="3080" max="3080" width="13.28515625" customWidth="1"/>
    <col min="3081" max="3081" width="14.28515625" customWidth="1"/>
    <col min="3082" max="3082" width="14.42578125" customWidth="1"/>
    <col min="3322" max="3322" width="77.140625" customWidth="1"/>
    <col min="3323" max="3323" width="16.28515625" customWidth="1"/>
    <col min="3324" max="3324" width="13.5703125" customWidth="1"/>
    <col min="3325" max="3325" width="14.140625" customWidth="1"/>
    <col min="3326" max="3326" width="11.140625" customWidth="1"/>
    <col min="3327" max="3327" width="10.42578125" customWidth="1"/>
    <col min="3328" max="3329" width="12.42578125" customWidth="1"/>
    <col min="3330" max="3330" width="11.28515625" customWidth="1"/>
    <col min="3331" max="3331" width="12" customWidth="1"/>
    <col min="3332" max="3332" width="11.42578125" customWidth="1"/>
    <col min="3333" max="3333" width="12.85546875" customWidth="1"/>
    <col min="3334" max="3334" width="11.42578125" customWidth="1"/>
    <col min="3335" max="3335" width="12.5703125" customWidth="1"/>
    <col min="3336" max="3336" width="13.28515625" customWidth="1"/>
    <col min="3337" max="3337" width="14.28515625" customWidth="1"/>
    <col min="3338" max="3338" width="14.42578125" customWidth="1"/>
    <col min="3578" max="3578" width="77.140625" customWidth="1"/>
    <col min="3579" max="3579" width="16.28515625" customWidth="1"/>
    <col min="3580" max="3580" width="13.5703125" customWidth="1"/>
    <col min="3581" max="3581" width="14.140625" customWidth="1"/>
    <col min="3582" max="3582" width="11.140625" customWidth="1"/>
    <col min="3583" max="3583" width="10.42578125" customWidth="1"/>
    <col min="3584" max="3585" width="12.42578125" customWidth="1"/>
    <col min="3586" max="3586" width="11.28515625" customWidth="1"/>
    <col min="3587" max="3587" width="12" customWidth="1"/>
    <col min="3588" max="3588" width="11.42578125" customWidth="1"/>
    <col min="3589" max="3589" width="12.85546875" customWidth="1"/>
    <col min="3590" max="3590" width="11.42578125" customWidth="1"/>
    <col min="3591" max="3591" width="12.5703125" customWidth="1"/>
    <col min="3592" max="3592" width="13.28515625" customWidth="1"/>
    <col min="3593" max="3593" width="14.28515625" customWidth="1"/>
    <col min="3594" max="3594" width="14.42578125" customWidth="1"/>
    <col min="3834" max="3834" width="77.140625" customWidth="1"/>
    <col min="3835" max="3835" width="16.28515625" customWidth="1"/>
    <col min="3836" max="3836" width="13.5703125" customWidth="1"/>
    <col min="3837" max="3837" width="14.140625" customWidth="1"/>
    <col min="3838" max="3838" width="11.140625" customWidth="1"/>
    <col min="3839" max="3839" width="10.42578125" customWidth="1"/>
    <col min="3840" max="3841" width="12.42578125" customWidth="1"/>
    <col min="3842" max="3842" width="11.28515625" customWidth="1"/>
    <col min="3843" max="3843" width="12" customWidth="1"/>
    <col min="3844" max="3844" width="11.42578125" customWidth="1"/>
    <col min="3845" max="3845" width="12.85546875" customWidth="1"/>
    <col min="3846" max="3846" width="11.42578125" customWidth="1"/>
    <col min="3847" max="3847" width="12.5703125" customWidth="1"/>
    <col min="3848" max="3848" width="13.28515625" customWidth="1"/>
    <col min="3849" max="3849" width="14.28515625" customWidth="1"/>
    <col min="3850" max="3850" width="14.42578125" customWidth="1"/>
    <col min="4090" max="4090" width="77.140625" customWidth="1"/>
    <col min="4091" max="4091" width="16.28515625" customWidth="1"/>
    <col min="4092" max="4092" width="13.5703125" customWidth="1"/>
    <col min="4093" max="4093" width="14.140625" customWidth="1"/>
    <col min="4094" max="4094" width="11.140625" customWidth="1"/>
    <col min="4095" max="4095" width="10.42578125" customWidth="1"/>
    <col min="4096" max="4097" width="12.42578125" customWidth="1"/>
    <col min="4098" max="4098" width="11.28515625" customWidth="1"/>
    <col min="4099" max="4099" width="12" customWidth="1"/>
    <col min="4100" max="4100" width="11.42578125" customWidth="1"/>
    <col min="4101" max="4101" width="12.85546875" customWidth="1"/>
    <col min="4102" max="4102" width="11.42578125" customWidth="1"/>
    <col min="4103" max="4103" width="12.5703125" customWidth="1"/>
    <col min="4104" max="4104" width="13.28515625" customWidth="1"/>
    <col min="4105" max="4105" width="14.28515625" customWidth="1"/>
    <col min="4106" max="4106" width="14.42578125" customWidth="1"/>
    <col min="4346" max="4346" width="77.140625" customWidth="1"/>
    <col min="4347" max="4347" width="16.28515625" customWidth="1"/>
    <col min="4348" max="4348" width="13.5703125" customWidth="1"/>
    <col min="4349" max="4349" width="14.140625" customWidth="1"/>
    <col min="4350" max="4350" width="11.140625" customWidth="1"/>
    <col min="4351" max="4351" width="10.42578125" customWidth="1"/>
    <col min="4352" max="4353" width="12.42578125" customWidth="1"/>
    <col min="4354" max="4354" width="11.28515625" customWidth="1"/>
    <col min="4355" max="4355" width="12" customWidth="1"/>
    <col min="4356" max="4356" width="11.42578125" customWidth="1"/>
    <col min="4357" max="4357" width="12.85546875" customWidth="1"/>
    <col min="4358" max="4358" width="11.42578125" customWidth="1"/>
    <col min="4359" max="4359" width="12.5703125" customWidth="1"/>
    <col min="4360" max="4360" width="13.28515625" customWidth="1"/>
    <col min="4361" max="4361" width="14.28515625" customWidth="1"/>
    <col min="4362" max="4362" width="14.42578125" customWidth="1"/>
    <col min="4602" max="4602" width="77.140625" customWidth="1"/>
    <col min="4603" max="4603" width="16.28515625" customWidth="1"/>
    <col min="4604" max="4604" width="13.5703125" customWidth="1"/>
    <col min="4605" max="4605" width="14.140625" customWidth="1"/>
    <col min="4606" max="4606" width="11.140625" customWidth="1"/>
    <col min="4607" max="4607" width="10.42578125" customWidth="1"/>
    <col min="4608" max="4609" width="12.42578125" customWidth="1"/>
    <col min="4610" max="4610" width="11.28515625" customWidth="1"/>
    <col min="4611" max="4611" width="12" customWidth="1"/>
    <col min="4612" max="4612" width="11.42578125" customWidth="1"/>
    <col min="4613" max="4613" width="12.85546875" customWidth="1"/>
    <col min="4614" max="4614" width="11.42578125" customWidth="1"/>
    <col min="4615" max="4615" width="12.5703125" customWidth="1"/>
    <col min="4616" max="4616" width="13.28515625" customWidth="1"/>
    <col min="4617" max="4617" width="14.28515625" customWidth="1"/>
    <col min="4618" max="4618" width="14.42578125" customWidth="1"/>
    <col min="4858" max="4858" width="77.140625" customWidth="1"/>
    <col min="4859" max="4859" width="16.28515625" customWidth="1"/>
    <col min="4860" max="4860" width="13.5703125" customWidth="1"/>
    <col min="4861" max="4861" width="14.140625" customWidth="1"/>
    <col min="4862" max="4862" width="11.140625" customWidth="1"/>
    <col min="4863" max="4863" width="10.42578125" customWidth="1"/>
    <col min="4864" max="4865" width="12.42578125" customWidth="1"/>
    <col min="4866" max="4866" width="11.28515625" customWidth="1"/>
    <col min="4867" max="4867" width="12" customWidth="1"/>
    <col min="4868" max="4868" width="11.42578125" customWidth="1"/>
    <col min="4869" max="4869" width="12.85546875" customWidth="1"/>
    <col min="4870" max="4870" width="11.42578125" customWidth="1"/>
    <col min="4871" max="4871" width="12.5703125" customWidth="1"/>
    <col min="4872" max="4872" width="13.28515625" customWidth="1"/>
    <col min="4873" max="4873" width="14.28515625" customWidth="1"/>
    <col min="4874" max="4874" width="14.42578125" customWidth="1"/>
    <col min="5114" max="5114" width="77.140625" customWidth="1"/>
    <col min="5115" max="5115" width="16.28515625" customWidth="1"/>
    <col min="5116" max="5116" width="13.5703125" customWidth="1"/>
    <col min="5117" max="5117" width="14.140625" customWidth="1"/>
    <col min="5118" max="5118" width="11.140625" customWidth="1"/>
    <col min="5119" max="5119" width="10.42578125" customWidth="1"/>
    <col min="5120" max="5121" width="12.42578125" customWidth="1"/>
    <col min="5122" max="5122" width="11.28515625" customWidth="1"/>
    <col min="5123" max="5123" width="12" customWidth="1"/>
    <col min="5124" max="5124" width="11.42578125" customWidth="1"/>
    <col min="5125" max="5125" width="12.85546875" customWidth="1"/>
    <col min="5126" max="5126" width="11.42578125" customWidth="1"/>
    <col min="5127" max="5127" width="12.5703125" customWidth="1"/>
    <col min="5128" max="5128" width="13.28515625" customWidth="1"/>
    <col min="5129" max="5129" width="14.28515625" customWidth="1"/>
    <col min="5130" max="5130" width="14.42578125" customWidth="1"/>
    <col min="5370" max="5370" width="77.140625" customWidth="1"/>
    <col min="5371" max="5371" width="16.28515625" customWidth="1"/>
    <col min="5372" max="5372" width="13.5703125" customWidth="1"/>
    <col min="5373" max="5373" width="14.140625" customWidth="1"/>
    <col min="5374" max="5374" width="11.140625" customWidth="1"/>
    <col min="5375" max="5375" width="10.42578125" customWidth="1"/>
    <col min="5376" max="5377" width="12.42578125" customWidth="1"/>
    <col min="5378" max="5378" width="11.28515625" customWidth="1"/>
    <col min="5379" max="5379" width="12" customWidth="1"/>
    <col min="5380" max="5380" width="11.42578125" customWidth="1"/>
    <col min="5381" max="5381" width="12.85546875" customWidth="1"/>
    <col min="5382" max="5382" width="11.42578125" customWidth="1"/>
    <col min="5383" max="5383" width="12.5703125" customWidth="1"/>
    <col min="5384" max="5384" width="13.28515625" customWidth="1"/>
    <col min="5385" max="5385" width="14.28515625" customWidth="1"/>
    <col min="5386" max="5386" width="14.42578125" customWidth="1"/>
    <col min="5626" max="5626" width="77.140625" customWidth="1"/>
    <col min="5627" max="5627" width="16.28515625" customWidth="1"/>
    <col min="5628" max="5628" width="13.5703125" customWidth="1"/>
    <col min="5629" max="5629" width="14.140625" customWidth="1"/>
    <col min="5630" max="5630" width="11.140625" customWidth="1"/>
    <col min="5631" max="5631" width="10.42578125" customWidth="1"/>
    <col min="5632" max="5633" width="12.42578125" customWidth="1"/>
    <col min="5634" max="5634" width="11.28515625" customWidth="1"/>
    <col min="5635" max="5635" width="12" customWidth="1"/>
    <col min="5636" max="5636" width="11.42578125" customWidth="1"/>
    <col min="5637" max="5637" width="12.85546875" customWidth="1"/>
    <col min="5638" max="5638" width="11.42578125" customWidth="1"/>
    <col min="5639" max="5639" width="12.5703125" customWidth="1"/>
    <col min="5640" max="5640" width="13.28515625" customWidth="1"/>
    <col min="5641" max="5641" width="14.28515625" customWidth="1"/>
    <col min="5642" max="5642" width="14.42578125" customWidth="1"/>
    <col min="5882" max="5882" width="77.140625" customWidth="1"/>
    <col min="5883" max="5883" width="16.28515625" customWidth="1"/>
    <col min="5884" max="5884" width="13.5703125" customWidth="1"/>
    <col min="5885" max="5885" width="14.140625" customWidth="1"/>
    <col min="5886" max="5886" width="11.140625" customWidth="1"/>
    <col min="5887" max="5887" width="10.42578125" customWidth="1"/>
    <col min="5888" max="5889" width="12.42578125" customWidth="1"/>
    <col min="5890" max="5890" width="11.28515625" customWidth="1"/>
    <col min="5891" max="5891" width="12" customWidth="1"/>
    <col min="5892" max="5892" width="11.42578125" customWidth="1"/>
    <col min="5893" max="5893" width="12.85546875" customWidth="1"/>
    <col min="5894" max="5894" width="11.42578125" customWidth="1"/>
    <col min="5895" max="5895" width="12.5703125" customWidth="1"/>
    <col min="5896" max="5896" width="13.28515625" customWidth="1"/>
    <col min="5897" max="5897" width="14.28515625" customWidth="1"/>
    <col min="5898" max="5898" width="14.42578125" customWidth="1"/>
    <col min="6138" max="6138" width="77.140625" customWidth="1"/>
    <col min="6139" max="6139" width="16.28515625" customWidth="1"/>
    <col min="6140" max="6140" width="13.5703125" customWidth="1"/>
    <col min="6141" max="6141" width="14.140625" customWidth="1"/>
    <col min="6142" max="6142" width="11.140625" customWidth="1"/>
    <col min="6143" max="6143" width="10.42578125" customWidth="1"/>
    <col min="6144" max="6145" width="12.42578125" customWidth="1"/>
    <col min="6146" max="6146" width="11.28515625" customWidth="1"/>
    <col min="6147" max="6147" width="12" customWidth="1"/>
    <col min="6148" max="6148" width="11.42578125" customWidth="1"/>
    <col min="6149" max="6149" width="12.85546875" customWidth="1"/>
    <col min="6150" max="6150" width="11.42578125" customWidth="1"/>
    <col min="6151" max="6151" width="12.5703125" customWidth="1"/>
    <col min="6152" max="6152" width="13.28515625" customWidth="1"/>
    <col min="6153" max="6153" width="14.28515625" customWidth="1"/>
    <col min="6154" max="6154" width="14.42578125" customWidth="1"/>
    <col min="6394" max="6394" width="77.140625" customWidth="1"/>
    <col min="6395" max="6395" width="16.28515625" customWidth="1"/>
    <col min="6396" max="6396" width="13.5703125" customWidth="1"/>
    <col min="6397" max="6397" width="14.140625" customWidth="1"/>
    <col min="6398" max="6398" width="11.140625" customWidth="1"/>
    <col min="6399" max="6399" width="10.42578125" customWidth="1"/>
    <col min="6400" max="6401" width="12.42578125" customWidth="1"/>
    <col min="6402" max="6402" width="11.28515625" customWidth="1"/>
    <col min="6403" max="6403" width="12" customWidth="1"/>
    <col min="6404" max="6404" width="11.42578125" customWidth="1"/>
    <col min="6405" max="6405" width="12.85546875" customWidth="1"/>
    <col min="6406" max="6406" width="11.42578125" customWidth="1"/>
    <col min="6407" max="6407" width="12.5703125" customWidth="1"/>
    <col min="6408" max="6408" width="13.28515625" customWidth="1"/>
    <col min="6409" max="6409" width="14.28515625" customWidth="1"/>
    <col min="6410" max="6410" width="14.42578125" customWidth="1"/>
    <col min="6650" max="6650" width="77.140625" customWidth="1"/>
    <col min="6651" max="6651" width="16.28515625" customWidth="1"/>
    <col min="6652" max="6652" width="13.5703125" customWidth="1"/>
    <col min="6653" max="6653" width="14.140625" customWidth="1"/>
    <col min="6654" max="6654" width="11.140625" customWidth="1"/>
    <col min="6655" max="6655" width="10.42578125" customWidth="1"/>
    <col min="6656" max="6657" width="12.42578125" customWidth="1"/>
    <col min="6658" max="6658" width="11.28515625" customWidth="1"/>
    <col min="6659" max="6659" width="12" customWidth="1"/>
    <col min="6660" max="6660" width="11.42578125" customWidth="1"/>
    <col min="6661" max="6661" width="12.85546875" customWidth="1"/>
    <col min="6662" max="6662" width="11.42578125" customWidth="1"/>
    <col min="6663" max="6663" width="12.5703125" customWidth="1"/>
    <col min="6664" max="6664" width="13.28515625" customWidth="1"/>
    <col min="6665" max="6665" width="14.28515625" customWidth="1"/>
    <col min="6666" max="6666" width="14.42578125" customWidth="1"/>
    <col min="6906" max="6906" width="77.140625" customWidth="1"/>
    <col min="6907" max="6907" width="16.28515625" customWidth="1"/>
    <col min="6908" max="6908" width="13.5703125" customWidth="1"/>
    <col min="6909" max="6909" width="14.140625" customWidth="1"/>
    <col min="6910" max="6910" width="11.140625" customWidth="1"/>
    <col min="6911" max="6911" width="10.42578125" customWidth="1"/>
    <col min="6912" max="6913" width="12.42578125" customWidth="1"/>
    <col min="6914" max="6914" width="11.28515625" customWidth="1"/>
    <col min="6915" max="6915" width="12" customWidth="1"/>
    <col min="6916" max="6916" width="11.42578125" customWidth="1"/>
    <col min="6917" max="6917" width="12.85546875" customWidth="1"/>
    <col min="6918" max="6918" width="11.42578125" customWidth="1"/>
    <col min="6919" max="6919" width="12.5703125" customWidth="1"/>
    <col min="6920" max="6920" width="13.28515625" customWidth="1"/>
    <col min="6921" max="6921" width="14.28515625" customWidth="1"/>
    <col min="6922" max="6922" width="14.42578125" customWidth="1"/>
    <col min="7162" max="7162" width="77.140625" customWidth="1"/>
    <col min="7163" max="7163" width="16.28515625" customWidth="1"/>
    <col min="7164" max="7164" width="13.5703125" customWidth="1"/>
    <col min="7165" max="7165" width="14.140625" customWidth="1"/>
    <col min="7166" max="7166" width="11.140625" customWidth="1"/>
    <col min="7167" max="7167" width="10.42578125" customWidth="1"/>
    <col min="7168" max="7169" width="12.42578125" customWidth="1"/>
    <col min="7170" max="7170" width="11.28515625" customWidth="1"/>
    <col min="7171" max="7171" width="12" customWidth="1"/>
    <col min="7172" max="7172" width="11.42578125" customWidth="1"/>
    <col min="7173" max="7173" width="12.85546875" customWidth="1"/>
    <col min="7174" max="7174" width="11.42578125" customWidth="1"/>
    <col min="7175" max="7175" width="12.5703125" customWidth="1"/>
    <col min="7176" max="7176" width="13.28515625" customWidth="1"/>
    <col min="7177" max="7177" width="14.28515625" customWidth="1"/>
    <col min="7178" max="7178" width="14.42578125" customWidth="1"/>
    <col min="7418" max="7418" width="77.140625" customWidth="1"/>
    <col min="7419" max="7419" width="16.28515625" customWidth="1"/>
    <col min="7420" max="7420" width="13.5703125" customWidth="1"/>
    <col min="7421" max="7421" width="14.140625" customWidth="1"/>
    <col min="7422" max="7422" width="11.140625" customWidth="1"/>
    <col min="7423" max="7423" width="10.42578125" customWidth="1"/>
    <col min="7424" max="7425" width="12.42578125" customWidth="1"/>
    <col min="7426" max="7426" width="11.28515625" customWidth="1"/>
    <col min="7427" max="7427" width="12" customWidth="1"/>
    <col min="7428" max="7428" width="11.42578125" customWidth="1"/>
    <col min="7429" max="7429" width="12.85546875" customWidth="1"/>
    <col min="7430" max="7430" width="11.42578125" customWidth="1"/>
    <col min="7431" max="7431" width="12.5703125" customWidth="1"/>
    <col min="7432" max="7432" width="13.28515625" customWidth="1"/>
    <col min="7433" max="7433" width="14.28515625" customWidth="1"/>
    <col min="7434" max="7434" width="14.42578125" customWidth="1"/>
    <col min="7674" max="7674" width="77.140625" customWidth="1"/>
    <col min="7675" max="7675" width="16.28515625" customWidth="1"/>
    <col min="7676" max="7676" width="13.5703125" customWidth="1"/>
    <col min="7677" max="7677" width="14.140625" customWidth="1"/>
    <col min="7678" max="7678" width="11.140625" customWidth="1"/>
    <col min="7679" max="7679" width="10.42578125" customWidth="1"/>
    <col min="7680" max="7681" width="12.42578125" customWidth="1"/>
    <col min="7682" max="7682" width="11.28515625" customWidth="1"/>
    <col min="7683" max="7683" width="12" customWidth="1"/>
    <col min="7684" max="7684" width="11.42578125" customWidth="1"/>
    <col min="7685" max="7685" width="12.85546875" customWidth="1"/>
    <col min="7686" max="7686" width="11.42578125" customWidth="1"/>
    <col min="7687" max="7687" width="12.5703125" customWidth="1"/>
    <col min="7688" max="7688" width="13.28515625" customWidth="1"/>
    <col min="7689" max="7689" width="14.28515625" customWidth="1"/>
    <col min="7690" max="7690" width="14.42578125" customWidth="1"/>
    <col min="7930" max="7930" width="77.140625" customWidth="1"/>
    <col min="7931" max="7931" width="16.28515625" customWidth="1"/>
    <col min="7932" max="7932" width="13.5703125" customWidth="1"/>
    <col min="7933" max="7933" width="14.140625" customWidth="1"/>
    <col min="7934" max="7934" width="11.140625" customWidth="1"/>
    <col min="7935" max="7935" width="10.42578125" customWidth="1"/>
    <col min="7936" max="7937" width="12.42578125" customWidth="1"/>
    <col min="7938" max="7938" width="11.28515625" customWidth="1"/>
    <col min="7939" max="7939" width="12" customWidth="1"/>
    <col min="7940" max="7940" width="11.42578125" customWidth="1"/>
    <col min="7941" max="7941" width="12.85546875" customWidth="1"/>
    <col min="7942" max="7942" width="11.42578125" customWidth="1"/>
    <col min="7943" max="7943" width="12.5703125" customWidth="1"/>
    <col min="7944" max="7944" width="13.28515625" customWidth="1"/>
    <col min="7945" max="7945" width="14.28515625" customWidth="1"/>
    <col min="7946" max="7946" width="14.42578125" customWidth="1"/>
    <col min="8186" max="8186" width="77.140625" customWidth="1"/>
    <col min="8187" max="8187" width="16.28515625" customWidth="1"/>
    <col min="8188" max="8188" width="13.5703125" customWidth="1"/>
    <col min="8189" max="8189" width="14.140625" customWidth="1"/>
    <col min="8190" max="8190" width="11.140625" customWidth="1"/>
    <col min="8191" max="8191" width="10.42578125" customWidth="1"/>
    <col min="8192" max="8193" width="12.42578125" customWidth="1"/>
    <col min="8194" max="8194" width="11.28515625" customWidth="1"/>
    <col min="8195" max="8195" width="12" customWidth="1"/>
    <col min="8196" max="8196" width="11.42578125" customWidth="1"/>
    <col min="8197" max="8197" width="12.85546875" customWidth="1"/>
    <col min="8198" max="8198" width="11.42578125" customWidth="1"/>
    <col min="8199" max="8199" width="12.5703125" customWidth="1"/>
    <col min="8200" max="8200" width="13.28515625" customWidth="1"/>
    <col min="8201" max="8201" width="14.28515625" customWidth="1"/>
    <col min="8202" max="8202" width="14.42578125" customWidth="1"/>
    <col min="8442" max="8442" width="77.140625" customWidth="1"/>
    <col min="8443" max="8443" width="16.28515625" customWidth="1"/>
    <col min="8444" max="8444" width="13.5703125" customWidth="1"/>
    <col min="8445" max="8445" width="14.140625" customWidth="1"/>
    <col min="8446" max="8446" width="11.140625" customWidth="1"/>
    <col min="8447" max="8447" width="10.42578125" customWidth="1"/>
    <col min="8448" max="8449" width="12.42578125" customWidth="1"/>
    <col min="8450" max="8450" width="11.28515625" customWidth="1"/>
    <col min="8451" max="8451" width="12" customWidth="1"/>
    <col min="8452" max="8452" width="11.42578125" customWidth="1"/>
    <col min="8453" max="8453" width="12.85546875" customWidth="1"/>
    <col min="8454" max="8454" width="11.42578125" customWidth="1"/>
    <col min="8455" max="8455" width="12.5703125" customWidth="1"/>
    <col min="8456" max="8456" width="13.28515625" customWidth="1"/>
    <col min="8457" max="8457" width="14.28515625" customWidth="1"/>
    <col min="8458" max="8458" width="14.42578125" customWidth="1"/>
    <col min="8698" max="8698" width="77.140625" customWidth="1"/>
    <col min="8699" max="8699" width="16.28515625" customWidth="1"/>
    <col min="8700" max="8700" width="13.5703125" customWidth="1"/>
    <col min="8701" max="8701" width="14.140625" customWidth="1"/>
    <col min="8702" max="8702" width="11.140625" customWidth="1"/>
    <col min="8703" max="8703" width="10.42578125" customWidth="1"/>
    <col min="8704" max="8705" width="12.42578125" customWidth="1"/>
    <col min="8706" max="8706" width="11.28515625" customWidth="1"/>
    <col min="8707" max="8707" width="12" customWidth="1"/>
    <col min="8708" max="8708" width="11.42578125" customWidth="1"/>
    <col min="8709" max="8709" width="12.85546875" customWidth="1"/>
    <col min="8710" max="8710" width="11.42578125" customWidth="1"/>
    <col min="8711" max="8711" width="12.5703125" customWidth="1"/>
    <col min="8712" max="8712" width="13.28515625" customWidth="1"/>
    <col min="8713" max="8713" width="14.28515625" customWidth="1"/>
    <col min="8714" max="8714" width="14.42578125" customWidth="1"/>
    <col min="8954" max="8954" width="77.140625" customWidth="1"/>
    <col min="8955" max="8955" width="16.28515625" customWidth="1"/>
    <col min="8956" max="8956" width="13.5703125" customWidth="1"/>
    <col min="8957" max="8957" width="14.140625" customWidth="1"/>
    <col min="8958" max="8958" width="11.140625" customWidth="1"/>
    <col min="8959" max="8959" width="10.42578125" customWidth="1"/>
    <col min="8960" max="8961" width="12.42578125" customWidth="1"/>
    <col min="8962" max="8962" width="11.28515625" customWidth="1"/>
    <col min="8963" max="8963" width="12" customWidth="1"/>
    <col min="8964" max="8964" width="11.42578125" customWidth="1"/>
    <col min="8965" max="8965" width="12.85546875" customWidth="1"/>
    <col min="8966" max="8966" width="11.42578125" customWidth="1"/>
    <col min="8967" max="8967" width="12.5703125" customWidth="1"/>
    <col min="8968" max="8968" width="13.28515625" customWidth="1"/>
    <col min="8969" max="8969" width="14.28515625" customWidth="1"/>
    <col min="8970" max="8970" width="14.42578125" customWidth="1"/>
    <col min="9210" max="9210" width="77.140625" customWidth="1"/>
    <col min="9211" max="9211" width="16.28515625" customWidth="1"/>
    <col min="9212" max="9212" width="13.5703125" customWidth="1"/>
    <col min="9213" max="9213" width="14.140625" customWidth="1"/>
    <col min="9214" max="9214" width="11.140625" customWidth="1"/>
    <col min="9215" max="9215" width="10.42578125" customWidth="1"/>
    <col min="9216" max="9217" width="12.42578125" customWidth="1"/>
    <col min="9218" max="9218" width="11.28515625" customWidth="1"/>
    <col min="9219" max="9219" width="12" customWidth="1"/>
    <col min="9220" max="9220" width="11.42578125" customWidth="1"/>
    <col min="9221" max="9221" width="12.85546875" customWidth="1"/>
    <col min="9222" max="9222" width="11.42578125" customWidth="1"/>
    <col min="9223" max="9223" width="12.5703125" customWidth="1"/>
    <col min="9224" max="9224" width="13.28515625" customWidth="1"/>
    <col min="9225" max="9225" width="14.28515625" customWidth="1"/>
    <col min="9226" max="9226" width="14.42578125" customWidth="1"/>
    <col min="9466" max="9466" width="77.140625" customWidth="1"/>
    <col min="9467" max="9467" width="16.28515625" customWidth="1"/>
    <col min="9468" max="9468" width="13.5703125" customWidth="1"/>
    <col min="9469" max="9469" width="14.140625" customWidth="1"/>
    <col min="9470" max="9470" width="11.140625" customWidth="1"/>
    <col min="9471" max="9471" width="10.42578125" customWidth="1"/>
    <col min="9472" max="9473" width="12.42578125" customWidth="1"/>
    <col min="9474" max="9474" width="11.28515625" customWidth="1"/>
    <col min="9475" max="9475" width="12" customWidth="1"/>
    <col min="9476" max="9476" width="11.42578125" customWidth="1"/>
    <col min="9477" max="9477" width="12.85546875" customWidth="1"/>
    <col min="9478" max="9478" width="11.42578125" customWidth="1"/>
    <col min="9479" max="9479" width="12.5703125" customWidth="1"/>
    <col min="9480" max="9480" width="13.28515625" customWidth="1"/>
    <col min="9481" max="9481" width="14.28515625" customWidth="1"/>
    <col min="9482" max="9482" width="14.42578125" customWidth="1"/>
    <col min="9722" max="9722" width="77.140625" customWidth="1"/>
    <col min="9723" max="9723" width="16.28515625" customWidth="1"/>
    <col min="9724" max="9724" width="13.5703125" customWidth="1"/>
    <col min="9725" max="9725" width="14.140625" customWidth="1"/>
    <col min="9726" max="9726" width="11.140625" customWidth="1"/>
    <col min="9727" max="9727" width="10.42578125" customWidth="1"/>
    <col min="9728" max="9729" width="12.42578125" customWidth="1"/>
    <col min="9730" max="9730" width="11.28515625" customWidth="1"/>
    <col min="9731" max="9731" width="12" customWidth="1"/>
    <col min="9732" max="9732" width="11.42578125" customWidth="1"/>
    <col min="9733" max="9733" width="12.85546875" customWidth="1"/>
    <col min="9734" max="9734" width="11.42578125" customWidth="1"/>
    <col min="9735" max="9735" width="12.5703125" customWidth="1"/>
    <col min="9736" max="9736" width="13.28515625" customWidth="1"/>
    <col min="9737" max="9737" width="14.28515625" customWidth="1"/>
    <col min="9738" max="9738" width="14.42578125" customWidth="1"/>
    <col min="9978" max="9978" width="77.140625" customWidth="1"/>
    <col min="9979" max="9979" width="16.28515625" customWidth="1"/>
    <col min="9980" max="9980" width="13.5703125" customWidth="1"/>
    <col min="9981" max="9981" width="14.140625" customWidth="1"/>
    <col min="9982" max="9982" width="11.140625" customWidth="1"/>
    <col min="9983" max="9983" width="10.42578125" customWidth="1"/>
    <col min="9984" max="9985" width="12.42578125" customWidth="1"/>
    <col min="9986" max="9986" width="11.28515625" customWidth="1"/>
    <col min="9987" max="9987" width="12" customWidth="1"/>
    <col min="9988" max="9988" width="11.42578125" customWidth="1"/>
    <col min="9989" max="9989" width="12.85546875" customWidth="1"/>
    <col min="9990" max="9990" width="11.42578125" customWidth="1"/>
    <col min="9991" max="9991" width="12.5703125" customWidth="1"/>
    <col min="9992" max="9992" width="13.28515625" customWidth="1"/>
    <col min="9993" max="9993" width="14.28515625" customWidth="1"/>
    <col min="9994" max="9994" width="14.42578125" customWidth="1"/>
    <col min="10234" max="10234" width="77.140625" customWidth="1"/>
    <col min="10235" max="10235" width="16.28515625" customWidth="1"/>
    <col min="10236" max="10236" width="13.5703125" customWidth="1"/>
    <col min="10237" max="10237" width="14.140625" customWidth="1"/>
    <col min="10238" max="10238" width="11.140625" customWidth="1"/>
    <col min="10239" max="10239" width="10.42578125" customWidth="1"/>
    <col min="10240" max="10241" width="12.42578125" customWidth="1"/>
    <col min="10242" max="10242" width="11.28515625" customWidth="1"/>
    <col min="10243" max="10243" width="12" customWidth="1"/>
    <col min="10244" max="10244" width="11.42578125" customWidth="1"/>
    <col min="10245" max="10245" width="12.85546875" customWidth="1"/>
    <col min="10246" max="10246" width="11.42578125" customWidth="1"/>
    <col min="10247" max="10247" width="12.5703125" customWidth="1"/>
    <col min="10248" max="10248" width="13.28515625" customWidth="1"/>
    <col min="10249" max="10249" width="14.28515625" customWidth="1"/>
    <col min="10250" max="10250" width="14.42578125" customWidth="1"/>
    <col min="10490" max="10490" width="77.140625" customWidth="1"/>
    <col min="10491" max="10491" width="16.28515625" customWidth="1"/>
    <col min="10492" max="10492" width="13.5703125" customWidth="1"/>
    <col min="10493" max="10493" width="14.140625" customWidth="1"/>
    <col min="10494" max="10494" width="11.140625" customWidth="1"/>
    <col min="10495" max="10495" width="10.42578125" customWidth="1"/>
    <col min="10496" max="10497" width="12.42578125" customWidth="1"/>
    <col min="10498" max="10498" width="11.28515625" customWidth="1"/>
    <col min="10499" max="10499" width="12" customWidth="1"/>
    <col min="10500" max="10500" width="11.42578125" customWidth="1"/>
    <col min="10501" max="10501" width="12.85546875" customWidth="1"/>
    <col min="10502" max="10502" width="11.42578125" customWidth="1"/>
    <col min="10503" max="10503" width="12.5703125" customWidth="1"/>
    <col min="10504" max="10504" width="13.28515625" customWidth="1"/>
    <col min="10505" max="10505" width="14.28515625" customWidth="1"/>
    <col min="10506" max="10506" width="14.42578125" customWidth="1"/>
    <col min="10746" max="10746" width="77.140625" customWidth="1"/>
    <col min="10747" max="10747" width="16.28515625" customWidth="1"/>
    <col min="10748" max="10748" width="13.5703125" customWidth="1"/>
    <col min="10749" max="10749" width="14.140625" customWidth="1"/>
    <col min="10750" max="10750" width="11.140625" customWidth="1"/>
    <col min="10751" max="10751" width="10.42578125" customWidth="1"/>
    <col min="10752" max="10753" width="12.42578125" customWidth="1"/>
    <col min="10754" max="10754" width="11.28515625" customWidth="1"/>
    <col min="10755" max="10755" width="12" customWidth="1"/>
    <col min="10756" max="10756" width="11.42578125" customWidth="1"/>
    <col min="10757" max="10757" width="12.85546875" customWidth="1"/>
    <col min="10758" max="10758" width="11.42578125" customWidth="1"/>
    <col min="10759" max="10759" width="12.5703125" customWidth="1"/>
    <col min="10760" max="10760" width="13.28515625" customWidth="1"/>
    <col min="10761" max="10761" width="14.28515625" customWidth="1"/>
    <col min="10762" max="10762" width="14.42578125" customWidth="1"/>
    <col min="11002" max="11002" width="77.140625" customWidth="1"/>
    <col min="11003" max="11003" width="16.28515625" customWidth="1"/>
    <col min="11004" max="11004" width="13.5703125" customWidth="1"/>
    <col min="11005" max="11005" width="14.140625" customWidth="1"/>
    <col min="11006" max="11006" width="11.140625" customWidth="1"/>
    <col min="11007" max="11007" width="10.42578125" customWidth="1"/>
    <col min="11008" max="11009" width="12.42578125" customWidth="1"/>
    <col min="11010" max="11010" width="11.28515625" customWidth="1"/>
    <col min="11011" max="11011" width="12" customWidth="1"/>
    <col min="11012" max="11012" width="11.42578125" customWidth="1"/>
    <col min="11013" max="11013" width="12.85546875" customWidth="1"/>
    <col min="11014" max="11014" width="11.42578125" customWidth="1"/>
    <col min="11015" max="11015" width="12.5703125" customWidth="1"/>
    <col min="11016" max="11016" width="13.28515625" customWidth="1"/>
    <col min="11017" max="11017" width="14.28515625" customWidth="1"/>
    <col min="11018" max="11018" width="14.42578125" customWidth="1"/>
    <col min="11258" max="11258" width="77.140625" customWidth="1"/>
    <col min="11259" max="11259" width="16.28515625" customWidth="1"/>
    <col min="11260" max="11260" width="13.5703125" customWidth="1"/>
    <col min="11261" max="11261" width="14.140625" customWidth="1"/>
    <col min="11262" max="11262" width="11.140625" customWidth="1"/>
    <col min="11263" max="11263" width="10.42578125" customWidth="1"/>
    <col min="11264" max="11265" width="12.42578125" customWidth="1"/>
    <col min="11266" max="11266" width="11.28515625" customWidth="1"/>
    <col min="11267" max="11267" width="12" customWidth="1"/>
    <col min="11268" max="11268" width="11.42578125" customWidth="1"/>
    <col min="11269" max="11269" width="12.85546875" customWidth="1"/>
    <col min="11270" max="11270" width="11.42578125" customWidth="1"/>
    <col min="11271" max="11271" width="12.5703125" customWidth="1"/>
    <col min="11272" max="11272" width="13.28515625" customWidth="1"/>
    <col min="11273" max="11273" width="14.28515625" customWidth="1"/>
    <col min="11274" max="11274" width="14.42578125" customWidth="1"/>
    <col min="11514" max="11514" width="77.140625" customWidth="1"/>
    <col min="11515" max="11515" width="16.28515625" customWidth="1"/>
    <col min="11516" max="11516" width="13.5703125" customWidth="1"/>
    <col min="11517" max="11517" width="14.140625" customWidth="1"/>
    <col min="11518" max="11518" width="11.140625" customWidth="1"/>
    <col min="11519" max="11519" width="10.42578125" customWidth="1"/>
    <col min="11520" max="11521" width="12.42578125" customWidth="1"/>
    <col min="11522" max="11522" width="11.28515625" customWidth="1"/>
    <col min="11523" max="11523" width="12" customWidth="1"/>
    <col min="11524" max="11524" width="11.42578125" customWidth="1"/>
    <col min="11525" max="11525" width="12.85546875" customWidth="1"/>
    <col min="11526" max="11526" width="11.42578125" customWidth="1"/>
    <col min="11527" max="11527" width="12.5703125" customWidth="1"/>
    <col min="11528" max="11528" width="13.28515625" customWidth="1"/>
    <col min="11529" max="11529" width="14.28515625" customWidth="1"/>
    <col min="11530" max="11530" width="14.42578125" customWidth="1"/>
    <col min="11770" max="11770" width="77.140625" customWidth="1"/>
    <col min="11771" max="11771" width="16.28515625" customWidth="1"/>
    <col min="11772" max="11772" width="13.5703125" customWidth="1"/>
    <col min="11773" max="11773" width="14.140625" customWidth="1"/>
    <col min="11774" max="11774" width="11.140625" customWidth="1"/>
    <col min="11775" max="11775" width="10.42578125" customWidth="1"/>
    <col min="11776" max="11777" width="12.42578125" customWidth="1"/>
    <col min="11778" max="11778" width="11.28515625" customWidth="1"/>
    <col min="11779" max="11779" width="12" customWidth="1"/>
    <col min="11780" max="11780" width="11.42578125" customWidth="1"/>
    <col min="11781" max="11781" width="12.85546875" customWidth="1"/>
    <col min="11782" max="11782" width="11.42578125" customWidth="1"/>
    <col min="11783" max="11783" width="12.5703125" customWidth="1"/>
    <col min="11784" max="11784" width="13.28515625" customWidth="1"/>
    <col min="11785" max="11785" width="14.28515625" customWidth="1"/>
    <col min="11786" max="11786" width="14.42578125" customWidth="1"/>
    <col min="12026" max="12026" width="77.140625" customWidth="1"/>
    <col min="12027" max="12027" width="16.28515625" customWidth="1"/>
    <col min="12028" max="12028" width="13.5703125" customWidth="1"/>
    <col min="12029" max="12029" width="14.140625" customWidth="1"/>
    <col min="12030" max="12030" width="11.140625" customWidth="1"/>
    <col min="12031" max="12031" width="10.42578125" customWidth="1"/>
    <col min="12032" max="12033" width="12.42578125" customWidth="1"/>
    <col min="12034" max="12034" width="11.28515625" customWidth="1"/>
    <col min="12035" max="12035" width="12" customWidth="1"/>
    <col min="12036" max="12036" width="11.42578125" customWidth="1"/>
    <col min="12037" max="12037" width="12.85546875" customWidth="1"/>
    <col min="12038" max="12038" width="11.42578125" customWidth="1"/>
    <col min="12039" max="12039" width="12.5703125" customWidth="1"/>
    <col min="12040" max="12040" width="13.28515625" customWidth="1"/>
    <col min="12041" max="12041" width="14.28515625" customWidth="1"/>
    <col min="12042" max="12042" width="14.42578125" customWidth="1"/>
    <col min="12282" max="12282" width="77.140625" customWidth="1"/>
    <col min="12283" max="12283" width="16.28515625" customWidth="1"/>
    <col min="12284" max="12284" width="13.5703125" customWidth="1"/>
    <col min="12285" max="12285" width="14.140625" customWidth="1"/>
    <col min="12286" max="12286" width="11.140625" customWidth="1"/>
    <col min="12287" max="12287" width="10.42578125" customWidth="1"/>
    <col min="12288" max="12289" width="12.42578125" customWidth="1"/>
    <col min="12290" max="12290" width="11.28515625" customWidth="1"/>
    <col min="12291" max="12291" width="12" customWidth="1"/>
    <col min="12292" max="12292" width="11.42578125" customWidth="1"/>
    <col min="12293" max="12293" width="12.85546875" customWidth="1"/>
    <col min="12294" max="12294" width="11.42578125" customWidth="1"/>
    <col min="12295" max="12295" width="12.5703125" customWidth="1"/>
    <col min="12296" max="12296" width="13.28515625" customWidth="1"/>
    <col min="12297" max="12297" width="14.28515625" customWidth="1"/>
    <col min="12298" max="12298" width="14.42578125" customWidth="1"/>
    <col min="12538" max="12538" width="77.140625" customWidth="1"/>
    <col min="12539" max="12539" width="16.28515625" customWidth="1"/>
    <col min="12540" max="12540" width="13.5703125" customWidth="1"/>
    <col min="12541" max="12541" width="14.140625" customWidth="1"/>
    <col min="12542" max="12542" width="11.140625" customWidth="1"/>
    <col min="12543" max="12543" width="10.42578125" customWidth="1"/>
    <col min="12544" max="12545" width="12.42578125" customWidth="1"/>
    <col min="12546" max="12546" width="11.28515625" customWidth="1"/>
    <col min="12547" max="12547" width="12" customWidth="1"/>
    <col min="12548" max="12548" width="11.42578125" customWidth="1"/>
    <col min="12549" max="12549" width="12.85546875" customWidth="1"/>
    <col min="12550" max="12550" width="11.42578125" customWidth="1"/>
    <col min="12551" max="12551" width="12.5703125" customWidth="1"/>
    <col min="12552" max="12552" width="13.28515625" customWidth="1"/>
    <col min="12553" max="12553" width="14.28515625" customWidth="1"/>
    <col min="12554" max="12554" width="14.42578125" customWidth="1"/>
    <col min="12794" max="12794" width="77.140625" customWidth="1"/>
    <col min="12795" max="12795" width="16.28515625" customWidth="1"/>
    <col min="12796" max="12796" width="13.5703125" customWidth="1"/>
    <col min="12797" max="12797" width="14.140625" customWidth="1"/>
    <col min="12798" max="12798" width="11.140625" customWidth="1"/>
    <col min="12799" max="12799" width="10.42578125" customWidth="1"/>
    <col min="12800" max="12801" width="12.42578125" customWidth="1"/>
    <col min="12802" max="12802" width="11.28515625" customWidth="1"/>
    <col min="12803" max="12803" width="12" customWidth="1"/>
    <col min="12804" max="12804" width="11.42578125" customWidth="1"/>
    <col min="12805" max="12805" width="12.85546875" customWidth="1"/>
    <col min="12806" max="12806" width="11.42578125" customWidth="1"/>
    <col min="12807" max="12807" width="12.5703125" customWidth="1"/>
    <col min="12808" max="12808" width="13.28515625" customWidth="1"/>
    <col min="12809" max="12809" width="14.28515625" customWidth="1"/>
    <col min="12810" max="12810" width="14.42578125" customWidth="1"/>
    <col min="13050" max="13050" width="77.140625" customWidth="1"/>
    <col min="13051" max="13051" width="16.28515625" customWidth="1"/>
    <col min="13052" max="13052" width="13.5703125" customWidth="1"/>
    <col min="13053" max="13053" width="14.140625" customWidth="1"/>
    <col min="13054" max="13054" width="11.140625" customWidth="1"/>
    <col min="13055" max="13055" width="10.42578125" customWidth="1"/>
    <col min="13056" max="13057" width="12.42578125" customWidth="1"/>
    <col min="13058" max="13058" width="11.28515625" customWidth="1"/>
    <col min="13059" max="13059" width="12" customWidth="1"/>
    <col min="13060" max="13060" width="11.42578125" customWidth="1"/>
    <col min="13061" max="13061" width="12.85546875" customWidth="1"/>
    <col min="13062" max="13062" width="11.42578125" customWidth="1"/>
    <col min="13063" max="13063" width="12.5703125" customWidth="1"/>
    <col min="13064" max="13064" width="13.28515625" customWidth="1"/>
    <col min="13065" max="13065" width="14.28515625" customWidth="1"/>
    <col min="13066" max="13066" width="14.42578125" customWidth="1"/>
    <col min="13306" max="13306" width="77.140625" customWidth="1"/>
    <col min="13307" max="13307" width="16.28515625" customWidth="1"/>
    <col min="13308" max="13308" width="13.5703125" customWidth="1"/>
    <col min="13309" max="13309" width="14.140625" customWidth="1"/>
    <col min="13310" max="13310" width="11.140625" customWidth="1"/>
    <col min="13311" max="13311" width="10.42578125" customWidth="1"/>
    <col min="13312" max="13313" width="12.42578125" customWidth="1"/>
    <col min="13314" max="13314" width="11.28515625" customWidth="1"/>
    <col min="13315" max="13315" width="12" customWidth="1"/>
    <col min="13316" max="13316" width="11.42578125" customWidth="1"/>
    <col min="13317" max="13317" width="12.85546875" customWidth="1"/>
    <col min="13318" max="13318" width="11.42578125" customWidth="1"/>
    <col min="13319" max="13319" width="12.5703125" customWidth="1"/>
    <col min="13320" max="13320" width="13.28515625" customWidth="1"/>
    <col min="13321" max="13321" width="14.28515625" customWidth="1"/>
    <col min="13322" max="13322" width="14.42578125" customWidth="1"/>
    <col min="13562" max="13562" width="77.140625" customWidth="1"/>
    <col min="13563" max="13563" width="16.28515625" customWidth="1"/>
    <col min="13564" max="13564" width="13.5703125" customWidth="1"/>
    <col min="13565" max="13565" width="14.140625" customWidth="1"/>
    <col min="13566" max="13566" width="11.140625" customWidth="1"/>
    <col min="13567" max="13567" width="10.42578125" customWidth="1"/>
    <col min="13568" max="13569" width="12.42578125" customWidth="1"/>
    <col min="13570" max="13570" width="11.28515625" customWidth="1"/>
    <col min="13571" max="13571" width="12" customWidth="1"/>
    <col min="13572" max="13572" width="11.42578125" customWidth="1"/>
    <col min="13573" max="13573" width="12.85546875" customWidth="1"/>
    <col min="13574" max="13574" width="11.42578125" customWidth="1"/>
    <col min="13575" max="13575" width="12.5703125" customWidth="1"/>
    <col min="13576" max="13576" width="13.28515625" customWidth="1"/>
    <col min="13577" max="13577" width="14.28515625" customWidth="1"/>
    <col min="13578" max="13578" width="14.42578125" customWidth="1"/>
    <col min="13818" max="13818" width="77.140625" customWidth="1"/>
    <col min="13819" max="13819" width="16.28515625" customWidth="1"/>
    <col min="13820" max="13820" width="13.5703125" customWidth="1"/>
    <col min="13821" max="13821" width="14.140625" customWidth="1"/>
    <col min="13822" max="13822" width="11.140625" customWidth="1"/>
    <col min="13823" max="13823" width="10.42578125" customWidth="1"/>
    <col min="13824" max="13825" width="12.42578125" customWidth="1"/>
    <col min="13826" max="13826" width="11.28515625" customWidth="1"/>
    <col min="13827" max="13827" width="12" customWidth="1"/>
    <col min="13828" max="13828" width="11.42578125" customWidth="1"/>
    <col min="13829" max="13829" width="12.85546875" customWidth="1"/>
    <col min="13830" max="13830" width="11.42578125" customWidth="1"/>
    <col min="13831" max="13831" width="12.5703125" customWidth="1"/>
    <col min="13832" max="13832" width="13.28515625" customWidth="1"/>
    <col min="13833" max="13833" width="14.28515625" customWidth="1"/>
    <col min="13834" max="13834" width="14.42578125" customWidth="1"/>
    <col min="14074" max="14074" width="77.140625" customWidth="1"/>
    <col min="14075" max="14075" width="16.28515625" customWidth="1"/>
    <col min="14076" max="14076" width="13.5703125" customWidth="1"/>
    <col min="14077" max="14077" width="14.140625" customWidth="1"/>
    <col min="14078" max="14078" width="11.140625" customWidth="1"/>
    <col min="14079" max="14079" width="10.42578125" customWidth="1"/>
    <col min="14080" max="14081" width="12.42578125" customWidth="1"/>
    <col min="14082" max="14082" width="11.28515625" customWidth="1"/>
    <col min="14083" max="14083" width="12" customWidth="1"/>
    <col min="14084" max="14084" width="11.42578125" customWidth="1"/>
    <col min="14085" max="14085" width="12.85546875" customWidth="1"/>
    <col min="14086" max="14086" width="11.42578125" customWidth="1"/>
    <col min="14087" max="14087" width="12.5703125" customWidth="1"/>
    <col min="14088" max="14088" width="13.28515625" customWidth="1"/>
    <col min="14089" max="14089" width="14.28515625" customWidth="1"/>
    <col min="14090" max="14090" width="14.42578125" customWidth="1"/>
    <col min="14330" max="14330" width="77.140625" customWidth="1"/>
    <col min="14331" max="14331" width="16.28515625" customWidth="1"/>
    <col min="14332" max="14332" width="13.5703125" customWidth="1"/>
    <col min="14333" max="14333" width="14.140625" customWidth="1"/>
    <col min="14334" max="14334" width="11.140625" customWidth="1"/>
    <col min="14335" max="14335" width="10.42578125" customWidth="1"/>
    <col min="14336" max="14337" width="12.42578125" customWidth="1"/>
    <col min="14338" max="14338" width="11.28515625" customWidth="1"/>
    <col min="14339" max="14339" width="12" customWidth="1"/>
    <col min="14340" max="14340" width="11.42578125" customWidth="1"/>
    <col min="14341" max="14341" width="12.85546875" customWidth="1"/>
    <col min="14342" max="14342" width="11.42578125" customWidth="1"/>
    <col min="14343" max="14343" width="12.5703125" customWidth="1"/>
    <col min="14344" max="14344" width="13.28515625" customWidth="1"/>
    <col min="14345" max="14345" width="14.28515625" customWidth="1"/>
    <col min="14346" max="14346" width="14.42578125" customWidth="1"/>
    <col min="14586" max="14586" width="77.140625" customWidth="1"/>
    <col min="14587" max="14587" width="16.28515625" customWidth="1"/>
    <col min="14588" max="14588" width="13.5703125" customWidth="1"/>
    <col min="14589" max="14589" width="14.140625" customWidth="1"/>
    <col min="14590" max="14590" width="11.140625" customWidth="1"/>
    <col min="14591" max="14591" width="10.42578125" customWidth="1"/>
    <col min="14592" max="14593" width="12.42578125" customWidth="1"/>
    <col min="14594" max="14594" width="11.28515625" customWidth="1"/>
    <col min="14595" max="14595" width="12" customWidth="1"/>
    <col min="14596" max="14596" width="11.42578125" customWidth="1"/>
    <col min="14597" max="14597" width="12.85546875" customWidth="1"/>
    <col min="14598" max="14598" width="11.42578125" customWidth="1"/>
    <col min="14599" max="14599" width="12.5703125" customWidth="1"/>
    <col min="14600" max="14600" width="13.28515625" customWidth="1"/>
    <col min="14601" max="14601" width="14.28515625" customWidth="1"/>
    <col min="14602" max="14602" width="14.42578125" customWidth="1"/>
    <col min="14842" max="14842" width="77.140625" customWidth="1"/>
    <col min="14843" max="14843" width="16.28515625" customWidth="1"/>
    <col min="14844" max="14844" width="13.5703125" customWidth="1"/>
    <col min="14845" max="14845" width="14.140625" customWidth="1"/>
    <col min="14846" max="14846" width="11.140625" customWidth="1"/>
    <col min="14847" max="14847" width="10.42578125" customWidth="1"/>
    <col min="14848" max="14849" width="12.42578125" customWidth="1"/>
    <col min="14850" max="14850" width="11.28515625" customWidth="1"/>
    <col min="14851" max="14851" width="12" customWidth="1"/>
    <col min="14852" max="14852" width="11.42578125" customWidth="1"/>
    <col min="14853" max="14853" width="12.85546875" customWidth="1"/>
    <col min="14854" max="14854" width="11.42578125" customWidth="1"/>
    <col min="14855" max="14855" width="12.5703125" customWidth="1"/>
    <col min="14856" max="14856" width="13.28515625" customWidth="1"/>
    <col min="14857" max="14857" width="14.28515625" customWidth="1"/>
    <col min="14858" max="14858" width="14.42578125" customWidth="1"/>
    <col min="15098" max="15098" width="77.140625" customWidth="1"/>
    <col min="15099" max="15099" width="16.28515625" customWidth="1"/>
    <col min="15100" max="15100" width="13.5703125" customWidth="1"/>
    <col min="15101" max="15101" width="14.140625" customWidth="1"/>
    <col min="15102" max="15102" width="11.140625" customWidth="1"/>
    <col min="15103" max="15103" width="10.42578125" customWidth="1"/>
    <col min="15104" max="15105" width="12.42578125" customWidth="1"/>
    <col min="15106" max="15106" width="11.28515625" customWidth="1"/>
    <col min="15107" max="15107" width="12" customWidth="1"/>
    <col min="15108" max="15108" width="11.42578125" customWidth="1"/>
    <col min="15109" max="15109" width="12.85546875" customWidth="1"/>
    <col min="15110" max="15110" width="11.42578125" customWidth="1"/>
    <col min="15111" max="15111" width="12.5703125" customWidth="1"/>
    <col min="15112" max="15112" width="13.28515625" customWidth="1"/>
    <col min="15113" max="15113" width="14.28515625" customWidth="1"/>
    <col min="15114" max="15114" width="14.42578125" customWidth="1"/>
    <col min="15354" max="15354" width="77.140625" customWidth="1"/>
    <col min="15355" max="15355" width="16.28515625" customWidth="1"/>
    <col min="15356" max="15356" width="13.5703125" customWidth="1"/>
    <col min="15357" max="15357" width="14.140625" customWidth="1"/>
    <col min="15358" max="15358" width="11.140625" customWidth="1"/>
    <col min="15359" max="15359" width="10.42578125" customWidth="1"/>
    <col min="15360" max="15361" width="12.42578125" customWidth="1"/>
    <col min="15362" max="15362" width="11.28515625" customWidth="1"/>
    <col min="15363" max="15363" width="12" customWidth="1"/>
    <col min="15364" max="15364" width="11.42578125" customWidth="1"/>
    <col min="15365" max="15365" width="12.85546875" customWidth="1"/>
    <col min="15366" max="15366" width="11.42578125" customWidth="1"/>
    <col min="15367" max="15367" width="12.5703125" customWidth="1"/>
    <col min="15368" max="15368" width="13.28515625" customWidth="1"/>
    <col min="15369" max="15369" width="14.28515625" customWidth="1"/>
    <col min="15370" max="15370" width="14.42578125" customWidth="1"/>
    <col min="15610" max="15610" width="77.140625" customWidth="1"/>
    <col min="15611" max="15611" width="16.28515625" customWidth="1"/>
    <col min="15612" max="15612" width="13.5703125" customWidth="1"/>
    <col min="15613" max="15613" width="14.140625" customWidth="1"/>
    <col min="15614" max="15614" width="11.140625" customWidth="1"/>
    <col min="15615" max="15615" width="10.42578125" customWidth="1"/>
    <col min="15616" max="15617" width="12.42578125" customWidth="1"/>
    <col min="15618" max="15618" width="11.28515625" customWidth="1"/>
    <col min="15619" max="15619" width="12" customWidth="1"/>
    <col min="15620" max="15620" width="11.42578125" customWidth="1"/>
    <col min="15621" max="15621" width="12.85546875" customWidth="1"/>
    <col min="15622" max="15622" width="11.42578125" customWidth="1"/>
    <col min="15623" max="15623" width="12.5703125" customWidth="1"/>
    <col min="15624" max="15624" width="13.28515625" customWidth="1"/>
    <col min="15625" max="15625" width="14.28515625" customWidth="1"/>
    <col min="15626" max="15626" width="14.42578125" customWidth="1"/>
    <col min="15866" max="15866" width="77.140625" customWidth="1"/>
    <col min="15867" max="15867" width="16.28515625" customWidth="1"/>
    <col min="15868" max="15868" width="13.5703125" customWidth="1"/>
    <col min="15869" max="15869" width="14.140625" customWidth="1"/>
    <col min="15870" max="15870" width="11.140625" customWidth="1"/>
    <col min="15871" max="15871" width="10.42578125" customWidth="1"/>
    <col min="15872" max="15873" width="12.42578125" customWidth="1"/>
    <col min="15874" max="15874" width="11.28515625" customWidth="1"/>
    <col min="15875" max="15875" width="12" customWidth="1"/>
    <col min="15876" max="15876" width="11.42578125" customWidth="1"/>
    <col min="15877" max="15877" width="12.85546875" customWidth="1"/>
    <col min="15878" max="15878" width="11.42578125" customWidth="1"/>
    <col min="15879" max="15879" width="12.5703125" customWidth="1"/>
    <col min="15880" max="15880" width="13.28515625" customWidth="1"/>
    <col min="15881" max="15881" width="14.28515625" customWidth="1"/>
    <col min="15882" max="15882" width="14.42578125" customWidth="1"/>
    <col min="16122" max="16122" width="77.140625" customWidth="1"/>
    <col min="16123" max="16123" width="16.28515625" customWidth="1"/>
    <col min="16124" max="16124" width="13.5703125" customWidth="1"/>
    <col min="16125" max="16125" width="14.140625" customWidth="1"/>
    <col min="16126" max="16126" width="11.140625" customWidth="1"/>
    <col min="16127" max="16127" width="10.42578125" customWidth="1"/>
    <col min="16128" max="16129" width="12.42578125" customWidth="1"/>
    <col min="16130" max="16130" width="11.28515625" customWidth="1"/>
    <col min="16131" max="16131" width="12" customWidth="1"/>
    <col min="16132" max="16132" width="11.42578125" customWidth="1"/>
    <col min="16133" max="16133" width="12.85546875" customWidth="1"/>
    <col min="16134" max="16134" width="11.42578125" customWidth="1"/>
    <col min="16135" max="16135" width="12.5703125" customWidth="1"/>
    <col min="16136" max="16136" width="13.28515625" customWidth="1"/>
    <col min="16137" max="16137" width="14.28515625" customWidth="1"/>
    <col min="16138" max="16138" width="14.42578125" customWidth="1"/>
  </cols>
  <sheetData>
    <row r="1" spans="1:13" ht="18" x14ac:dyDescent="0.25">
      <c r="A1" s="1" t="s">
        <v>196</v>
      </c>
    </row>
    <row r="2" spans="1:13" x14ac:dyDescent="0.25">
      <c r="A2" s="2" t="s">
        <v>0</v>
      </c>
    </row>
    <row r="3" spans="1:13" ht="15.75" thickBot="1" x14ac:dyDescent="0.3"/>
    <row r="4" spans="1:13" ht="90" x14ac:dyDescent="0.25">
      <c r="A4" s="507" t="s">
        <v>1</v>
      </c>
      <c r="B4" s="500"/>
      <c r="C4" s="260" t="s">
        <v>197</v>
      </c>
      <c r="D4" s="75" t="s">
        <v>198</v>
      </c>
      <c r="E4" s="500"/>
      <c r="F4" s="260" t="s">
        <v>199</v>
      </c>
      <c r="G4" s="75" t="s">
        <v>200</v>
      </c>
      <c r="H4" s="75" t="s">
        <v>201</v>
      </c>
      <c r="I4" s="75" t="s">
        <v>202</v>
      </c>
      <c r="J4" s="501" t="s">
        <v>203</v>
      </c>
      <c r="K4" s="502" t="s">
        <v>204</v>
      </c>
      <c r="L4" s="503"/>
      <c r="M4" s="74"/>
    </row>
    <row r="5" spans="1:13" ht="15" customHeight="1" x14ac:dyDescent="0.25">
      <c r="A5" s="567"/>
      <c r="B5" s="18" t="s">
        <v>2</v>
      </c>
      <c r="C5" s="325"/>
      <c r="D5" s="3"/>
      <c r="E5" s="509" t="s">
        <v>229</v>
      </c>
      <c r="F5" s="326"/>
      <c r="G5" s="3"/>
      <c r="H5" s="3"/>
      <c r="I5" s="3"/>
      <c r="J5" s="327"/>
      <c r="K5" s="328"/>
      <c r="L5" s="564" t="s">
        <v>226</v>
      </c>
      <c r="M5" s="509" t="s">
        <v>228</v>
      </c>
    </row>
    <row r="6" spans="1:13" ht="15" customHeight="1" x14ac:dyDescent="0.25">
      <c r="A6" s="568"/>
      <c r="B6" s="19" t="s">
        <v>230</v>
      </c>
      <c r="C6" s="329" t="s">
        <v>33</v>
      </c>
      <c r="D6" s="4" t="s">
        <v>34</v>
      </c>
      <c r="E6" s="510"/>
      <c r="F6" s="330" t="s">
        <v>35</v>
      </c>
      <c r="G6" s="4" t="s">
        <v>36</v>
      </c>
      <c r="H6" s="4" t="s">
        <v>37</v>
      </c>
      <c r="I6" s="4" t="s">
        <v>38</v>
      </c>
      <c r="J6" s="4" t="s">
        <v>39</v>
      </c>
      <c r="K6" s="4" t="s">
        <v>40</v>
      </c>
      <c r="L6" s="565"/>
      <c r="M6" s="510"/>
    </row>
    <row r="7" spans="1:13" ht="30.75" thickBot="1" x14ac:dyDescent="0.3">
      <c r="A7" s="569"/>
      <c r="B7" s="73" t="s">
        <v>154</v>
      </c>
      <c r="C7" s="329"/>
      <c r="D7" s="4"/>
      <c r="E7" s="511"/>
      <c r="F7" s="330"/>
      <c r="G7" s="4"/>
      <c r="H7" s="4"/>
      <c r="I7" s="4"/>
      <c r="J7" s="331"/>
      <c r="K7" s="332"/>
      <c r="L7" s="566"/>
      <c r="M7" s="511"/>
    </row>
    <row r="8" spans="1:13" x14ac:dyDescent="0.25">
      <c r="A8" s="26" t="s">
        <v>6</v>
      </c>
      <c r="B8" s="266"/>
      <c r="C8" s="267"/>
      <c r="D8" s="268"/>
      <c r="E8" s="266"/>
      <c r="F8" s="333"/>
      <c r="G8" s="268"/>
      <c r="H8" s="268"/>
      <c r="I8" s="268"/>
      <c r="J8" s="334"/>
      <c r="K8" s="335"/>
      <c r="L8" s="336"/>
      <c r="M8" s="266"/>
    </row>
    <row r="9" spans="1:13" x14ac:dyDescent="0.25">
      <c r="A9" s="27" t="s">
        <v>7</v>
      </c>
      <c r="B9" s="78">
        <v>1073193773</v>
      </c>
      <c r="C9" s="79">
        <v>-1139335</v>
      </c>
      <c r="D9" s="80">
        <v>-7949472</v>
      </c>
      <c r="E9" s="78">
        <v>1064104966</v>
      </c>
      <c r="F9" s="338">
        <v>-10000000</v>
      </c>
      <c r="G9" s="80">
        <v>4766459</v>
      </c>
      <c r="H9" s="80"/>
      <c r="I9" s="80">
        <v>-11659</v>
      </c>
      <c r="J9" s="269">
        <v>-15731588</v>
      </c>
      <c r="K9" s="339">
        <v>-1827992</v>
      </c>
      <c r="L9" s="340">
        <v>-22804780</v>
      </c>
      <c r="M9" s="78">
        <v>1041300186</v>
      </c>
    </row>
    <row r="10" spans="1:13" x14ac:dyDescent="0.25">
      <c r="A10" s="27" t="s">
        <v>8</v>
      </c>
      <c r="B10" s="78"/>
      <c r="C10" s="79"/>
      <c r="D10" s="80"/>
      <c r="E10" s="81"/>
      <c r="F10" s="338"/>
      <c r="G10" s="80"/>
      <c r="H10" s="80"/>
      <c r="I10" s="80"/>
      <c r="J10" s="269"/>
      <c r="K10" s="339"/>
      <c r="L10" s="340"/>
      <c r="M10" s="78"/>
    </row>
    <row r="11" spans="1:13" x14ac:dyDescent="0.25">
      <c r="A11" s="28" t="s">
        <v>9</v>
      </c>
      <c r="B11" s="81">
        <v>1073193773</v>
      </c>
      <c r="C11" s="83">
        <v>-1139335</v>
      </c>
      <c r="D11" s="84">
        <v>-7949472</v>
      </c>
      <c r="E11" s="81">
        <v>1064104966</v>
      </c>
      <c r="F11" s="341">
        <v>-10000000</v>
      </c>
      <c r="G11" s="84">
        <v>4766459</v>
      </c>
      <c r="H11" s="84"/>
      <c r="I11" s="84">
        <v>-11659</v>
      </c>
      <c r="J11" s="270">
        <v>-15731588</v>
      </c>
      <c r="K11" s="342">
        <v>-1827992</v>
      </c>
      <c r="L11" s="337">
        <v>-22804780</v>
      </c>
      <c r="M11" s="81">
        <v>1041300186</v>
      </c>
    </row>
    <row r="12" spans="1:13" x14ac:dyDescent="0.25">
      <c r="A12" s="28" t="s">
        <v>206</v>
      </c>
      <c r="B12" s="81">
        <v>1073193773</v>
      </c>
      <c r="C12" s="83">
        <v>-1139335</v>
      </c>
      <c r="D12" s="84">
        <v>-7949472</v>
      </c>
      <c r="E12" s="81">
        <v>1064104966</v>
      </c>
      <c r="F12" s="341">
        <v>-10000000</v>
      </c>
      <c r="G12" s="84">
        <v>4766459</v>
      </c>
      <c r="H12" s="84"/>
      <c r="I12" s="84">
        <v>-11659</v>
      </c>
      <c r="J12" s="270">
        <v>-15731588</v>
      </c>
      <c r="K12" s="342">
        <v>-1827992</v>
      </c>
      <c r="L12" s="337">
        <v>-22804780</v>
      </c>
      <c r="M12" s="81">
        <v>1041300186</v>
      </c>
    </row>
    <row r="13" spans="1:13" x14ac:dyDescent="0.25">
      <c r="A13" s="29" t="s">
        <v>14</v>
      </c>
      <c r="B13" s="78"/>
      <c r="C13" s="86"/>
      <c r="D13" s="87"/>
      <c r="E13" s="81"/>
      <c r="F13" s="343"/>
      <c r="G13" s="87"/>
      <c r="H13" s="87"/>
      <c r="I13" s="87"/>
      <c r="J13" s="271"/>
      <c r="K13" s="344"/>
      <c r="L13" s="340"/>
      <c r="M13" s="78"/>
    </row>
    <row r="14" spans="1:13" x14ac:dyDescent="0.25">
      <c r="A14" s="28" t="s">
        <v>73</v>
      </c>
      <c r="B14" s="81">
        <v>612234981</v>
      </c>
      <c r="C14" s="83"/>
      <c r="D14" s="84">
        <v>-5853808</v>
      </c>
      <c r="E14" s="81">
        <v>606381173</v>
      </c>
      <c r="F14" s="341">
        <v>-10000000</v>
      </c>
      <c r="G14" s="84"/>
      <c r="H14" s="84"/>
      <c r="I14" s="84"/>
      <c r="J14" s="270">
        <v>0</v>
      </c>
      <c r="K14" s="342">
        <v>0</v>
      </c>
      <c r="L14" s="337">
        <v>-10000000</v>
      </c>
      <c r="M14" s="81">
        <v>596381173</v>
      </c>
    </row>
    <row r="15" spans="1:13" x14ac:dyDescent="0.25">
      <c r="A15" s="28" t="s">
        <v>79</v>
      </c>
      <c r="B15" s="81">
        <v>569755537</v>
      </c>
      <c r="C15" s="83"/>
      <c r="D15" s="84">
        <v>-5853808</v>
      </c>
      <c r="E15" s="81">
        <v>563901729</v>
      </c>
      <c r="F15" s="341">
        <v>0</v>
      </c>
      <c r="G15" s="84"/>
      <c r="H15" s="84"/>
      <c r="I15" s="84"/>
      <c r="J15" s="270">
        <v>0</v>
      </c>
      <c r="K15" s="342">
        <v>0</v>
      </c>
      <c r="L15" s="337">
        <v>0</v>
      </c>
      <c r="M15" s="81">
        <v>563901729</v>
      </c>
    </row>
    <row r="16" spans="1:13" x14ac:dyDescent="0.25">
      <c r="A16" s="28" t="s">
        <v>74</v>
      </c>
      <c r="B16" s="81">
        <v>42479444</v>
      </c>
      <c r="C16" s="83"/>
      <c r="D16" s="84"/>
      <c r="E16" s="81">
        <v>42479444</v>
      </c>
      <c r="F16" s="341">
        <v>-10000000</v>
      </c>
      <c r="G16" s="84"/>
      <c r="H16" s="84"/>
      <c r="I16" s="84"/>
      <c r="J16" s="270">
        <v>0</v>
      </c>
      <c r="K16" s="342">
        <v>0</v>
      </c>
      <c r="L16" s="337">
        <v>-10000000</v>
      </c>
      <c r="M16" s="81">
        <v>32479444</v>
      </c>
    </row>
    <row r="17" spans="1:13" x14ac:dyDescent="0.25">
      <c r="A17" s="28" t="s">
        <v>75</v>
      </c>
      <c r="B17" s="81">
        <v>203873672</v>
      </c>
      <c r="C17" s="83"/>
      <c r="D17" s="84">
        <v>-1978588</v>
      </c>
      <c r="E17" s="81">
        <v>201895084</v>
      </c>
      <c r="F17" s="341">
        <v>-2750000</v>
      </c>
      <c r="G17" s="84"/>
      <c r="H17" s="84"/>
      <c r="I17" s="84"/>
      <c r="J17" s="270">
        <v>-365200</v>
      </c>
      <c r="K17" s="342">
        <v>0</v>
      </c>
      <c r="L17" s="337">
        <v>-3115200</v>
      </c>
      <c r="M17" s="81">
        <v>198779884</v>
      </c>
    </row>
    <row r="18" spans="1:13" x14ac:dyDescent="0.25">
      <c r="A18" s="28" t="s">
        <v>76</v>
      </c>
      <c r="B18" s="81">
        <v>11395113</v>
      </c>
      <c r="C18" s="83"/>
      <c r="D18" s="84">
        <v>-117076</v>
      </c>
      <c r="E18" s="81">
        <v>11278037</v>
      </c>
      <c r="F18" s="341">
        <v>0</v>
      </c>
      <c r="G18" s="84"/>
      <c r="H18" s="84"/>
      <c r="I18" s="84"/>
      <c r="J18" s="270">
        <v>0</v>
      </c>
      <c r="K18" s="342">
        <v>0</v>
      </c>
      <c r="L18" s="337">
        <v>0</v>
      </c>
      <c r="M18" s="81">
        <v>11278037</v>
      </c>
    </row>
    <row r="19" spans="1:13" x14ac:dyDescent="0.25">
      <c r="A19" s="28" t="s">
        <v>15</v>
      </c>
      <c r="B19" s="81">
        <v>148775490</v>
      </c>
      <c r="C19" s="83"/>
      <c r="D19" s="84"/>
      <c r="E19" s="81">
        <v>148775490</v>
      </c>
      <c r="F19" s="341">
        <v>2750000</v>
      </c>
      <c r="G19" s="84"/>
      <c r="H19" s="84"/>
      <c r="I19" s="84">
        <v>-11659</v>
      </c>
      <c r="J19" s="270">
        <v>-15366388</v>
      </c>
      <c r="K19" s="342">
        <v>1000000</v>
      </c>
      <c r="L19" s="337">
        <v>-11628047</v>
      </c>
      <c r="M19" s="81">
        <v>137147443</v>
      </c>
    </row>
    <row r="20" spans="1:13" x14ac:dyDescent="0.25">
      <c r="A20" s="28" t="s">
        <v>207</v>
      </c>
      <c r="B20" s="25">
        <v>1028.6199999999999</v>
      </c>
      <c r="C20" s="54"/>
      <c r="D20" s="23">
        <v>-12.5</v>
      </c>
      <c r="E20" s="25">
        <v>1016.1199999999999</v>
      </c>
      <c r="F20" s="345">
        <v>0</v>
      </c>
      <c r="G20" s="23"/>
      <c r="H20" s="23">
        <v>10</v>
      </c>
      <c r="I20" s="23"/>
      <c r="J20" s="346">
        <v>0</v>
      </c>
      <c r="K20" s="347">
        <v>0</v>
      </c>
      <c r="L20" s="348">
        <v>10</v>
      </c>
      <c r="M20" s="25">
        <v>1026.1199999999999</v>
      </c>
    </row>
    <row r="21" spans="1:13" x14ac:dyDescent="0.25">
      <c r="A21" s="28" t="s">
        <v>208</v>
      </c>
      <c r="B21" s="81">
        <v>2078400</v>
      </c>
      <c r="C21" s="83"/>
      <c r="D21" s="84"/>
      <c r="E21" s="81">
        <v>2078400</v>
      </c>
      <c r="F21" s="341">
        <v>0</v>
      </c>
      <c r="G21" s="84"/>
      <c r="H21" s="84"/>
      <c r="I21" s="84"/>
      <c r="J21" s="270">
        <v>0</v>
      </c>
      <c r="K21" s="342">
        <v>0</v>
      </c>
      <c r="L21" s="337">
        <v>0</v>
      </c>
      <c r="M21" s="81">
        <v>2078400</v>
      </c>
    </row>
    <row r="22" spans="1:13" ht="15.75" thickBot="1" x14ac:dyDescent="0.3">
      <c r="A22" s="30" t="s">
        <v>24</v>
      </c>
      <c r="B22" s="88">
        <v>99455387</v>
      </c>
      <c r="C22" s="89">
        <v>-1139335</v>
      </c>
      <c r="D22" s="90"/>
      <c r="E22" s="88">
        <v>98316052</v>
      </c>
      <c r="F22" s="504">
        <v>0</v>
      </c>
      <c r="G22" s="90">
        <v>4766459</v>
      </c>
      <c r="H22" s="90"/>
      <c r="I22" s="90"/>
      <c r="J22" s="465">
        <v>0</v>
      </c>
      <c r="K22" s="505">
        <v>-1827992</v>
      </c>
      <c r="L22" s="506">
        <v>2938467</v>
      </c>
      <c r="M22" s="88">
        <v>101254519</v>
      </c>
    </row>
    <row r="23" spans="1:13" x14ac:dyDescent="0.25">
      <c r="F23" s="8"/>
    </row>
    <row r="24" spans="1:13" x14ac:dyDescent="0.25">
      <c r="D24" s="350"/>
      <c r="F24" s="350"/>
      <c r="G24" s="351"/>
      <c r="I24" s="350"/>
      <c r="J24" s="350"/>
    </row>
    <row r="27" spans="1:13" x14ac:dyDescent="0.25">
      <c r="K27" s="8"/>
    </row>
  </sheetData>
  <mergeCells count="4">
    <mergeCell ref="E5:E7"/>
    <mergeCell ref="L5:L7"/>
    <mergeCell ref="M5:M7"/>
    <mergeCell ref="A5:A7"/>
  </mergeCells>
  <pageMargins left="0.70866141732283472" right="0.70866141732283472" top="0.78740157480314965" bottom="0.78740157480314965" header="0.31496062992125984" footer="0.31496062992125984"/>
  <pageSetup paperSize="9" scale="51" orientation="landscape" r:id="rId1"/>
  <headerFooter>
    <oddHeader>&amp;RKapitola C.VI
&amp;"-,Tučné"Tabulka č. 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31"/>
  <sheetViews>
    <sheetView workbookViewId="0">
      <pane xSplit="1" topLeftCell="B1" activePane="topRight" state="frozen"/>
      <selection activeCell="A7" sqref="A7"/>
      <selection pane="topRight" activeCell="A15" sqref="A15"/>
    </sheetView>
  </sheetViews>
  <sheetFormatPr defaultRowHeight="15" x14ac:dyDescent="0.25"/>
  <cols>
    <col min="1" max="1" width="84.85546875" customWidth="1"/>
    <col min="2" max="2" width="15.7109375" customWidth="1"/>
    <col min="3" max="3" width="14" customWidth="1"/>
    <col min="4" max="4" width="13" customWidth="1"/>
    <col min="5" max="5" width="11.7109375" customWidth="1"/>
    <col min="6" max="6" width="14.85546875" bestFit="1" customWidth="1"/>
    <col min="7" max="7" width="13.5703125" bestFit="1" customWidth="1"/>
    <col min="8" max="8" width="11.42578125" bestFit="1" customWidth="1"/>
    <col min="9" max="10" width="12.42578125" bestFit="1" customWidth="1"/>
    <col min="11" max="11" width="12.5703125" bestFit="1" customWidth="1"/>
    <col min="12" max="12" width="13.5703125" bestFit="1" customWidth="1"/>
    <col min="256" max="256" width="85.42578125" customWidth="1"/>
    <col min="257" max="257" width="15.7109375" customWidth="1"/>
    <col min="258" max="258" width="14" customWidth="1"/>
    <col min="259" max="259" width="13" customWidth="1"/>
    <col min="260" max="260" width="11.7109375" customWidth="1"/>
    <col min="261" max="261" width="12.85546875" customWidth="1"/>
    <col min="262" max="262" width="12.42578125" customWidth="1"/>
    <col min="263" max="263" width="14.85546875" customWidth="1"/>
    <col min="512" max="512" width="85.42578125" customWidth="1"/>
    <col min="513" max="513" width="15.7109375" customWidth="1"/>
    <col min="514" max="514" width="14" customWidth="1"/>
    <col min="515" max="515" width="13" customWidth="1"/>
    <col min="516" max="516" width="11.7109375" customWidth="1"/>
    <col min="517" max="517" width="12.85546875" customWidth="1"/>
    <col min="518" max="518" width="12.42578125" customWidth="1"/>
    <col min="519" max="519" width="14.85546875" customWidth="1"/>
    <col min="768" max="768" width="85.42578125" customWidth="1"/>
    <col min="769" max="769" width="15.7109375" customWidth="1"/>
    <col min="770" max="770" width="14" customWidth="1"/>
    <col min="771" max="771" width="13" customWidth="1"/>
    <col min="772" max="772" width="11.7109375" customWidth="1"/>
    <col min="773" max="773" width="12.85546875" customWidth="1"/>
    <col min="774" max="774" width="12.42578125" customWidth="1"/>
    <col min="775" max="775" width="14.85546875" customWidth="1"/>
    <col min="1024" max="1024" width="85.42578125" customWidth="1"/>
    <col min="1025" max="1025" width="15.7109375" customWidth="1"/>
    <col min="1026" max="1026" width="14" customWidth="1"/>
    <col min="1027" max="1027" width="13" customWidth="1"/>
    <col min="1028" max="1028" width="11.7109375" customWidth="1"/>
    <col min="1029" max="1029" width="12.85546875" customWidth="1"/>
    <col min="1030" max="1030" width="12.42578125" customWidth="1"/>
    <col min="1031" max="1031" width="14.85546875" customWidth="1"/>
    <col min="1280" max="1280" width="85.42578125" customWidth="1"/>
    <col min="1281" max="1281" width="15.7109375" customWidth="1"/>
    <col min="1282" max="1282" width="14" customWidth="1"/>
    <col min="1283" max="1283" width="13" customWidth="1"/>
    <col min="1284" max="1284" width="11.7109375" customWidth="1"/>
    <col min="1285" max="1285" width="12.85546875" customWidth="1"/>
    <col min="1286" max="1286" width="12.42578125" customWidth="1"/>
    <col min="1287" max="1287" width="14.85546875" customWidth="1"/>
    <col min="1536" max="1536" width="85.42578125" customWidth="1"/>
    <col min="1537" max="1537" width="15.7109375" customWidth="1"/>
    <col min="1538" max="1538" width="14" customWidth="1"/>
    <col min="1539" max="1539" width="13" customWidth="1"/>
    <col min="1540" max="1540" width="11.7109375" customWidth="1"/>
    <col min="1541" max="1541" width="12.85546875" customWidth="1"/>
    <col min="1542" max="1542" width="12.42578125" customWidth="1"/>
    <col min="1543" max="1543" width="14.85546875" customWidth="1"/>
    <col min="1792" max="1792" width="85.42578125" customWidth="1"/>
    <col min="1793" max="1793" width="15.7109375" customWidth="1"/>
    <col min="1794" max="1794" width="14" customWidth="1"/>
    <col min="1795" max="1795" width="13" customWidth="1"/>
    <col min="1796" max="1796" width="11.7109375" customWidth="1"/>
    <col min="1797" max="1797" width="12.85546875" customWidth="1"/>
    <col min="1798" max="1798" width="12.42578125" customWidth="1"/>
    <col min="1799" max="1799" width="14.85546875" customWidth="1"/>
    <col min="2048" max="2048" width="85.42578125" customWidth="1"/>
    <col min="2049" max="2049" width="15.7109375" customWidth="1"/>
    <col min="2050" max="2050" width="14" customWidth="1"/>
    <col min="2051" max="2051" width="13" customWidth="1"/>
    <col min="2052" max="2052" width="11.7109375" customWidth="1"/>
    <col min="2053" max="2053" width="12.85546875" customWidth="1"/>
    <col min="2054" max="2054" width="12.42578125" customWidth="1"/>
    <col min="2055" max="2055" width="14.85546875" customWidth="1"/>
    <col min="2304" max="2304" width="85.42578125" customWidth="1"/>
    <col min="2305" max="2305" width="15.7109375" customWidth="1"/>
    <col min="2306" max="2306" width="14" customWidth="1"/>
    <col min="2307" max="2307" width="13" customWidth="1"/>
    <col min="2308" max="2308" width="11.7109375" customWidth="1"/>
    <col min="2309" max="2309" width="12.85546875" customWidth="1"/>
    <col min="2310" max="2310" width="12.42578125" customWidth="1"/>
    <col min="2311" max="2311" width="14.85546875" customWidth="1"/>
    <col min="2560" max="2560" width="85.42578125" customWidth="1"/>
    <col min="2561" max="2561" width="15.7109375" customWidth="1"/>
    <col min="2562" max="2562" width="14" customWidth="1"/>
    <col min="2563" max="2563" width="13" customWidth="1"/>
    <col min="2564" max="2564" width="11.7109375" customWidth="1"/>
    <col min="2565" max="2565" width="12.85546875" customWidth="1"/>
    <col min="2566" max="2566" width="12.42578125" customWidth="1"/>
    <col min="2567" max="2567" width="14.85546875" customWidth="1"/>
    <col min="2816" max="2816" width="85.42578125" customWidth="1"/>
    <col min="2817" max="2817" width="15.7109375" customWidth="1"/>
    <col min="2818" max="2818" width="14" customWidth="1"/>
    <col min="2819" max="2819" width="13" customWidth="1"/>
    <col min="2820" max="2820" width="11.7109375" customWidth="1"/>
    <col min="2821" max="2821" width="12.85546875" customWidth="1"/>
    <col min="2822" max="2822" width="12.42578125" customWidth="1"/>
    <col min="2823" max="2823" width="14.85546875" customWidth="1"/>
    <col min="3072" max="3072" width="85.42578125" customWidth="1"/>
    <col min="3073" max="3073" width="15.7109375" customWidth="1"/>
    <col min="3074" max="3074" width="14" customWidth="1"/>
    <col min="3075" max="3075" width="13" customWidth="1"/>
    <col min="3076" max="3076" width="11.7109375" customWidth="1"/>
    <col min="3077" max="3077" width="12.85546875" customWidth="1"/>
    <col min="3078" max="3078" width="12.42578125" customWidth="1"/>
    <col min="3079" max="3079" width="14.85546875" customWidth="1"/>
    <col min="3328" max="3328" width="85.42578125" customWidth="1"/>
    <col min="3329" max="3329" width="15.7109375" customWidth="1"/>
    <col min="3330" max="3330" width="14" customWidth="1"/>
    <col min="3331" max="3331" width="13" customWidth="1"/>
    <col min="3332" max="3332" width="11.7109375" customWidth="1"/>
    <col min="3333" max="3333" width="12.85546875" customWidth="1"/>
    <col min="3334" max="3334" width="12.42578125" customWidth="1"/>
    <col min="3335" max="3335" width="14.85546875" customWidth="1"/>
    <col min="3584" max="3584" width="85.42578125" customWidth="1"/>
    <col min="3585" max="3585" width="15.7109375" customWidth="1"/>
    <col min="3586" max="3586" width="14" customWidth="1"/>
    <col min="3587" max="3587" width="13" customWidth="1"/>
    <col min="3588" max="3588" width="11.7109375" customWidth="1"/>
    <col min="3589" max="3589" width="12.85546875" customWidth="1"/>
    <col min="3590" max="3590" width="12.42578125" customWidth="1"/>
    <col min="3591" max="3591" width="14.85546875" customWidth="1"/>
    <col min="3840" max="3840" width="85.42578125" customWidth="1"/>
    <col min="3841" max="3841" width="15.7109375" customWidth="1"/>
    <col min="3842" max="3842" width="14" customWidth="1"/>
    <col min="3843" max="3843" width="13" customWidth="1"/>
    <col min="3844" max="3844" width="11.7109375" customWidth="1"/>
    <col min="3845" max="3845" width="12.85546875" customWidth="1"/>
    <col min="3846" max="3846" width="12.42578125" customWidth="1"/>
    <col min="3847" max="3847" width="14.85546875" customWidth="1"/>
    <col min="4096" max="4096" width="85.42578125" customWidth="1"/>
    <col min="4097" max="4097" width="15.7109375" customWidth="1"/>
    <col min="4098" max="4098" width="14" customWidth="1"/>
    <col min="4099" max="4099" width="13" customWidth="1"/>
    <col min="4100" max="4100" width="11.7109375" customWidth="1"/>
    <col min="4101" max="4101" width="12.85546875" customWidth="1"/>
    <col min="4102" max="4102" width="12.42578125" customWidth="1"/>
    <col min="4103" max="4103" width="14.85546875" customWidth="1"/>
    <col min="4352" max="4352" width="85.42578125" customWidth="1"/>
    <col min="4353" max="4353" width="15.7109375" customWidth="1"/>
    <col min="4354" max="4354" width="14" customWidth="1"/>
    <col min="4355" max="4355" width="13" customWidth="1"/>
    <col min="4356" max="4356" width="11.7109375" customWidth="1"/>
    <col min="4357" max="4357" width="12.85546875" customWidth="1"/>
    <col min="4358" max="4358" width="12.42578125" customWidth="1"/>
    <col min="4359" max="4359" width="14.85546875" customWidth="1"/>
    <col min="4608" max="4608" width="85.42578125" customWidth="1"/>
    <col min="4609" max="4609" width="15.7109375" customWidth="1"/>
    <col min="4610" max="4610" width="14" customWidth="1"/>
    <col min="4611" max="4611" width="13" customWidth="1"/>
    <col min="4612" max="4612" width="11.7109375" customWidth="1"/>
    <col min="4613" max="4613" width="12.85546875" customWidth="1"/>
    <col min="4614" max="4614" width="12.42578125" customWidth="1"/>
    <col min="4615" max="4615" width="14.85546875" customWidth="1"/>
    <col min="4864" max="4864" width="85.42578125" customWidth="1"/>
    <col min="4865" max="4865" width="15.7109375" customWidth="1"/>
    <col min="4866" max="4866" width="14" customWidth="1"/>
    <col min="4867" max="4867" width="13" customWidth="1"/>
    <col min="4868" max="4868" width="11.7109375" customWidth="1"/>
    <col min="4869" max="4869" width="12.85546875" customWidth="1"/>
    <col min="4870" max="4870" width="12.42578125" customWidth="1"/>
    <col min="4871" max="4871" width="14.85546875" customWidth="1"/>
    <col min="5120" max="5120" width="85.42578125" customWidth="1"/>
    <col min="5121" max="5121" width="15.7109375" customWidth="1"/>
    <col min="5122" max="5122" width="14" customWidth="1"/>
    <col min="5123" max="5123" width="13" customWidth="1"/>
    <col min="5124" max="5124" width="11.7109375" customWidth="1"/>
    <col min="5125" max="5125" width="12.85546875" customWidth="1"/>
    <col min="5126" max="5126" width="12.42578125" customWidth="1"/>
    <col min="5127" max="5127" width="14.85546875" customWidth="1"/>
    <col min="5376" max="5376" width="85.42578125" customWidth="1"/>
    <col min="5377" max="5377" width="15.7109375" customWidth="1"/>
    <col min="5378" max="5378" width="14" customWidth="1"/>
    <col min="5379" max="5379" width="13" customWidth="1"/>
    <col min="5380" max="5380" width="11.7109375" customWidth="1"/>
    <col min="5381" max="5381" width="12.85546875" customWidth="1"/>
    <col min="5382" max="5382" width="12.42578125" customWidth="1"/>
    <col min="5383" max="5383" width="14.85546875" customWidth="1"/>
    <col min="5632" max="5632" width="85.42578125" customWidth="1"/>
    <col min="5633" max="5633" width="15.7109375" customWidth="1"/>
    <col min="5634" max="5634" width="14" customWidth="1"/>
    <col min="5635" max="5635" width="13" customWidth="1"/>
    <col min="5636" max="5636" width="11.7109375" customWidth="1"/>
    <col min="5637" max="5637" width="12.85546875" customWidth="1"/>
    <col min="5638" max="5638" width="12.42578125" customWidth="1"/>
    <col min="5639" max="5639" width="14.85546875" customWidth="1"/>
    <col min="5888" max="5888" width="85.42578125" customWidth="1"/>
    <col min="5889" max="5889" width="15.7109375" customWidth="1"/>
    <col min="5890" max="5890" width="14" customWidth="1"/>
    <col min="5891" max="5891" width="13" customWidth="1"/>
    <col min="5892" max="5892" width="11.7109375" customWidth="1"/>
    <col min="5893" max="5893" width="12.85546875" customWidth="1"/>
    <col min="5894" max="5894" width="12.42578125" customWidth="1"/>
    <col min="5895" max="5895" width="14.85546875" customWidth="1"/>
    <col min="6144" max="6144" width="85.42578125" customWidth="1"/>
    <col min="6145" max="6145" width="15.7109375" customWidth="1"/>
    <col min="6146" max="6146" width="14" customWidth="1"/>
    <col min="6147" max="6147" width="13" customWidth="1"/>
    <col min="6148" max="6148" width="11.7109375" customWidth="1"/>
    <col min="6149" max="6149" width="12.85546875" customWidth="1"/>
    <col min="6150" max="6150" width="12.42578125" customWidth="1"/>
    <col min="6151" max="6151" width="14.85546875" customWidth="1"/>
    <col min="6400" max="6400" width="85.42578125" customWidth="1"/>
    <col min="6401" max="6401" width="15.7109375" customWidth="1"/>
    <col min="6402" max="6402" width="14" customWidth="1"/>
    <col min="6403" max="6403" width="13" customWidth="1"/>
    <col min="6404" max="6404" width="11.7109375" customWidth="1"/>
    <col min="6405" max="6405" width="12.85546875" customWidth="1"/>
    <col min="6406" max="6406" width="12.42578125" customWidth="1"/>
    <col min="6407" max="6407" width="14.85546875" customWidth="1"/>
    <col min="6656" max="6656" width="85.42578125" customWidth="1"/>
    <col min="6657" max="6657" width="15.7109375" customWidth="1"/>
    <col min="6658" max="6658" width="14" customWidth="1"/>
    <col min="6659" max="6659" width="13" customWidth="1"/>
    <col min="6660" max="6660" width="11.7109375" customWidth="1"/>
    <col min="6661" max="6661" width="12.85546875" customWidth="1"/>
    <col min="6662" max="6662" width="12.42578125" customWidth="1"/>
    <col min="6663" max="6663" width="14.85546875" customWidth="1"/>
    <col min="6912" max="6912" width="85.42578125" customWidth="1"/>
    <col min="6913" max="6913" width="15.7109375" customWidth="1"/>
    <col min="6914" max="6914" width="14" customWidth="1"/>
    <col min="6915" max="6915" width="13" customWidth="1"/>
    <col min="6916" max="6916" width="11.7109375" customWidth="1"/>
    <col min="6917" max="6917" width="12.85546875" customWidth="1"/>
    <col min="6918" max="6918" width="12.42578125" customWidth="1"/>
    <col min="6919" max="6919" width="14.85546875" customWidth="1"/>
    <col min="7168" max="7168" width="85.42578125" customWidth="1"/>
    <col min="7169" max="7169" width="15.7109375" customWidth="1"/>
    <col min="7170" max="7170" width="14" customWidth="1"/>
    <col min="7171" max="7171" width="13" customWidth="1"/>
    <col min="7172" max="7172" width="11.7109375" customWidth="1"/>
    <col min="7173" max="7173" width="12.85546875" customWidth="1"/>
    <col min="7174" max="7174" width="12.42578125" customWidth="1"/>
    <col min="7175" max="7175" width="14.85546875" customWidth="1"/>
    <col min="7424" max="7424" width="85.42578125" customWidth="1"/>
    <col min="7425" max="7425" width="15.7109375" customWidth="1"/>
    <col min="7426" max="7426" width="14" customWidth="1"/>
    <col min="7427" max="7427" width="13" customWidth="1"/>
    <col min="7428" max="7428" width="11.7109375" customWidth="1"/>
    <col min="7429" max="7429" width="12.85546875" customWidth="1"/>
    <col min="7430" max="7430" width="12.42578125" customWidth="1"/>
    <col min="7431" max="7431" width="14.85546875" customWidth="1"/>
    <col min="7680" max="7680" width="85.42578125" customWidth="1"/>
    <col min="7681" max="7681" width="15.7109375" customWidth="1"/>
    <col min="7682" max="7682" width="14" customWidth="1"/>
    <col min="7683" max="7683" width="13" customWidth="1"/>
    <col min="7684" max="7684" width="11.7109375" customWidth="1"/>
    <col min="7685" max="7685" width="12.85546875" customWidth="1"/>
    <col min="7686" max="7686" width="12.42578125" customWidth="1"/>
    <col min="7687" max="7687" width="14.85546875" customWidth="1"/>
    <col min="7936" max="7936" width="85.42578125" customWidth="1"/>
    <col min="7937" max="7937" width="15.7109375" customWidth="1"/>
    <col min="7938" max="7938" width="14" customWidth="1"/>
    <col min="7939" max="7939" width="13" customWidth="1"/>
    <col min="7940" max="7940" width="11.7109375" customWidth="1"/>
    <col min="7941" max="7941" width="12.85546875" customWidth="1"/>
    <col min="7942" max="7942" width="12.42578125" customWidth="1"/>
    <col min="7943" max="7943" width="14.85546875" customWidth="1"/>
    <col min="8192" max="8192" width="85.42578125" customWidth="1"/>
    <col min="8193" max="8193" width="15.7109375" customWidth="1"/>
    <col min="8194" max="8194" width="14" customWidth="1"/>
    <col min="8195" max="8195" width="13" customWidth="1"/>
    <col min="8196" max="8196" width="11.7109375" customWidth="1"/>
    <col min="8197" max="8197" width="12.85546875" customWidth="1"/>
    <col min="8198" max="8198" width="12.42578125" customWidth="1"/>
    <col min="8199" max="8199" width="14.85546875" customWidth="1"/>
    <col min="8448" max="8448" width="85.42578125" customWidth="1"/>
    <col min="8449" max="8449" width="15.7109375" customWidth="1"/>
    <col min="8450" max="8450" width="14" customWidth="1"/>
    <col min="8451" max="8451" width="13" customWidth="1"/>
    <col min="8452" max="8452" width="11.7109375" customWidth="1"/>
    <col min="8453" max="8453" width="12.85546875" customWidth="1"/>
    <col min="8454" max="8454" width="12.42578125" customWidth="1"/>
    <col min="8455" max="8455" width="14.85546875" customWidth="1"/>
    <col min="8704" max="8704" width="85.42578125" customWidth="1"/>
    <col min="8705" max="8705" width="15.7109375" customWidth="1"/>
    <col min="8706" max="8706" width="14" customWidth="1"/>
    <col min="8707" max="8707" width="13" customWidth="1"/>
    <col min="8708" max="8708" width="11.7109375" customWidth="1"/>
    <col min="8709" max="8709" width="12.85546875" customWidth="1"/>
    <col min="8710" max="8710" width="12.42578125" customWidth="1"/>
    <col min="8711" max="8711" width="14.85546875" customWidth="1"/>
    <col min="8960" max="8960" width="85.42578125" customWidth="1"/>
    <col min="8961" max="8961" width="15.7109375" customWidth="1"/>
    <col min="8962" max="8962" width="14" customWidth="1"/>
    <col min="8963" max="8963" width="13" customWidth="1"/>
    <col min="8964" max="8964" width="11.7109375" customWidth="1"/>
    <col min="8965" max="8965" width="12.85546875" customWidth="1"/>
    <col min="8966" max="8966" width="12.42578125" customWidth="1"/>
    <col min="8967" max="8967" width="14.85546875" customWidth="1"/>
    <col min="9216" max="9216" width="85.42578125" customWidth="1"/>
    <col min="9217" max="9217" width="15.7109375" customWidth="1"/>
    <col min="9218" max="9218" width="14" customWidth="1"/>
    <col min="9219" max="9219" width="13" customWidth="1"/>
    <col min="9220" max="9220" width="11.7109375" customWidth="1"/>
    <col min="9221" max="9221" width="12.85546875" customWidth="1"/>
    <col min="9222" max="9222" width="12.42578125" customWidth="1"/>
    <col min="9223" max="9223" width="14.85546875" customWidth="1"/>
    <col min="9472" max="9472" width="85.42578125" customWidth="1"/>
    <col min="9473" max="9473" width="15.7109375" customWidth="1"/>
    <col min="9474" max="9474" width="14" customWidth="1"/>
    <col min="9475" max="9475" width="13" customWidth="1"/>
    <col min="9476" max="9476" width="11.7109375" customWidth="1"/>
    <col min="9477" max="9477" width="12.85546875" customWidth="1"/>
    <col min="9478" max="9478" width="12.42578125" customWidth="1"/>
    <col min="9479" max="9479" width="14.85546875" customWidth="1"/>
    <col min="9728" max="9728" width="85.42578125" customWidth="1"/>
    <col min="9729" max="9729" width="15.7109375" customWidth="1"/>
    <col min="9730" max="9730" width="14" customWidth="1"/>
    <col min="9731" max="9731" width="13" customWidth="1"/>
    <col min="9732" max="9732" width="11.7109375" customWidth="1"/>
    <col min="9733" max="9733" width="12.85546875" customWidth="1"/>
    <col min="9734" max="9734" width="12.42578125" customWidth="1"/>
    <col min="9735" max="9735" width="14.85546875" customWidth="1"/>
    <col min="9984" max="9984" width="85.42578125" customWidth="1"/>
    <col min="9985" max="9985" width="15.7109375" customWidth="1"/>
    <col min="9986" max="9986" width="14" customWidth="1"/>
    <col min="9987" max="9987" width="13" customWidth="1"/>
    <col min="9988" max="9988" width="11.7109375" customWidth="1"/>
    <col min="9989" max="9989" width="12.85546875" customWidth="1"/>
    <col min="9990" max="9990" width="12.42578125" customWidth="1"/>
    <col min="9991" max="9991" width="14.85546875" customWidth="1"/>
    <col min="10240" max="10240" width="85.42578125" customWidth="1"/>
    <col min="10241" max="10241" width="15.7109375" customWidth="1"/>
    <col min="10242" max="10242" width="14" customWidth="1"/>
    <col min="10243" max="10243" width="13" customWidth="1"/>
    <col min="10244" max="10244" width="11.7109375" customWidth="1"/>
    <col min="10245" max="10245" width="12.85546875" customWidth="1"/>
    <col min="10246" max="10246" width="12.42578125" customWidth="1"/>
    <col min="10247" max="10247" width="14.85546875" customWidth="1"/>
    <col min="10496" max="10496" width="85.42578125" customWidth="1"/>
    <col min="10497" max="10497" width="15.7109375" customWidth="1"/>
    <col min="10498" max="10498" width="14" customWidth="1"/>
    <col min="10499" max="10499" width="13" customWidth="1"/>
    <col min="10500" max="10500" width="11.7109375" customWidth="1"/>
    <col min="10501" max="10501" width="12.85546875" customWidth="1"/>
    <col min="10502" max="10502" width="12.42578125" customWidth="1"/>
    <col min="10503" max="10503" width="14.85546875" customWidth="1"/>
    <col min="10752" max="10752" width="85.42578125" customWidth="1"/>
    <col min="10753" max="10753" width="15.7109375" customWidth="1"/>
    <col min="10754" max="10754" width="14" customWidth="1"/>
    <col min="10755" max="10755" width="13" customWidth="1"/>
    <col min="10756" max="10756" width="11.7109375" customWidth="1"/>
    <col min="10757" max="10757" width="12.85546875" customWidth="1"/>
    <col min="10758" max="10758" width="12.42578125" customWidth="1"/>
    <col min="10759" max="10759" width="14.85546875" customWidth="1"/>
    <col min="11008" max="11008" width="85.42578125" customWidth="1"/>
    <col min="11009" max="11009" width="15.7109375" customWidth="1"/>
    <col min="11010" max="11010" width="14" customWidth="1"/>
    <col min="11011" max="11011" width="13" customWidth="1"/>
    <col min="11012" max="11012" width="11.7109375" customWidth="1"/>
    <col min="11013" max="11013" width="12.85546875" customWidth="1"/>
    <col min="11014" max="11014" width="12.42578125" customWidth="1"/>
    <col min="11015" max="11015" width="14.85546875" customWidth="1"/>
    <col min="11264" max="11264" width="85.42578125" customWidth="1"/>
    <col min="11265" max="11265" width="15.7109375" customWidth="1"/>
    <col min="11266" max="11266" width="14" customWidth="1"/>
    <col min="11267" max="11267" width="13" customWidth="1"/>
    <col min="11268" max="11268" width="11.7109375" customWidth="1"/>
    <col min="11269" max="11269" width="12.85546875" customWidth="1"/>
    <col min="11270" max="11270" width="12.42578125" customWidth="1"/>
    <col min="11271" max="11271" width="14.85546875" customWidth="1"/>
    <col min="11520" max="11520" width="85.42578125" customWidth="1"/>
    <col min="11521" max="11521" width="15.7109375" customWidth="1"/>
    <col min="11522" max="11522" width="14" customWidth="1"/>
    <col min="11523" max="11523" width="13" customWidth="1"/>
    <col min="11524" max="11524" width="11.7109375" customWidth="1"/>
    <col min="11525" max="11525" width="12.85546875" customWidth="1"/>
    <col min="11526" max="11526" width="12.42578125" customWidth="1"/>
    <col min="11527" max="11527" width="14.85546875" customWidth="1"/>
    <col min="11776" max="11776" width="85.42578125" customWidth="1"/>
    <col min="11777" max="11777" width="15.7109375" customWidth="1"/>
    <col min="11778" max="11778" width="14" customWidth="1"/>
    <col min="11779" max="11779" width="13" customWidth="1"/>
    <col min="11780" max="11780" width="11.7109375" customWidth="1"/>
    <col min="11781" max="11781" width="12.85546875" customWidth="1"/>
    <col min="11782" max="11782" width="12.42578125" customWidth="1"/>
    <col min="11783" max="11783" width="14.85546875" customWidth="1"/>
    <col min="12032" max="12032" width="85.42578125" customWidth="1"/>
    <col min="12033" max="12033" width="15.7109375" customWidth="1"/>
    <col min="12034" max="12034" width="14" customWidth="1"/>
    <col min="12035" max="12035" width="13" customWidth="1"/>
    <col min="12036" max="12036" width="11.7109375" customWidth="1"/>
    <col min="12037" max="12037" width="12.85546875" customWidth="1"/>
    <col min="12038" max="12038" width="12.42578125" customWidth="1"/>
    <col min="12039" max="12039" width="14.85546875" customWidth="1"/>
    <col min="12288" max="12288" width="85.42578125" customWidth="1"/>
    <col min="12289" max="12289" width="15.7109375" customWidth="1"/>
    <col min="12290" max="12290" width="14" customWidth="1"/>
    <col min="12291" max="12291" width="13" customWidth="1"/>
    <col min="12292" max="12292" width="11.7109375" customWidth="1"/>
    <col min="12293" max="12293" width="12.85546875" customWidth="1"/>
    <col min="12294" max="12294" width="12.42578125" customWidth="1"/>
    <col min="12295" max="12295" width="14.85546875" customWidth="1"/>
    <col min="12544" max="12544" width="85.42578125" customWidth="1"/>
    <col min="12545" max="12545" width="15.7109375" customWidth="1"/>
    <col min="12546" max="12546" width="14" customWidth="1"/>
    <col min="12547" max="12547" width="13" customWidth="1"/>
    <col min="12548" max="12548" width="11.7109375" customWidth="1"/>
    <col min="12549" max="12549" width="12.85546875" customWidth="1"/>
    <col min="12550" max="12550" width="12.42578125" customWidth="1"/>
    <col min="12551" max="12551" width="14.85546875" customWidth="1"/>
    <col min="12800" max="12800" width="85.42578125" customWidth="1"/>
    <col min="12801" max="12801" width="15.7109375" customWidth="1"/>
    <col min="12802" max="12802" width="14" customWidth="1"/>
    <col min="12803" max="12803" width="13" customWidth="1"/>
    <col min="12804" max="12804" width="11.7109375" customWidth="1"/>
    <col min="12805" max="12805" width="12.85546875" customWidth="1"/>
    <col min="12806" max="12806" width="12.42578125" customWidth="1"/>
    <col min="12807" max="12807" width="14.85546875" customWidth="1"/>
    <col min="13056" max="13056" width="85.42578125" customWidth="1"/>
    <col min="13057" max="13057" width="15.7109375" customWidth="1"/>
    <col min="13058" max="13058" width="14" customWidth="1"/>
    <col min="13059" max="13059" width="13" customWidth="1"/>
    <col min="13060" max="13060" width="11.7109375" customWidth="1"/>
    <col min="13061" max="13061" width="12.85546875" customWidth="1"/>
    <col min="13062" max="13062" width="12.42578125" customWidth="1"/>
    <col min="13063" max="13063" width="14.85546875" customWidth="1"/>
    <col min="13312" max="13312" width="85.42578125" customWidth="1"/>
    <col min="13313" max="13313" width="15.7109375" customWidth="1"/>
    <col min="13314" max="13314" width="14" customWidth="1"/>
    <col min="13315" max="13315" width="13" customWidth="1"/>
    <col min="13316" max="13316" width="11.7109375" customWidth="1"/>
    <col min="13317" max="13317" width="12.85546875" customWidth="1"/>
    <col min="13318" max="13318" width="12.42578125" customWidth="1"/>
    <col min="13319" max="13319" width="14.85546875" customWidth="1"/>
    <col min="13568" max="13568" width="85.42578125" customWidth="1"/>
    <col min="13569" max="13569" width="15.7109375" customWidth="1"/>
    <col min="13570" max="13570" width="14" customWidth="1"/>
    <col min="13571" max="13571" width="13" customWidth="1"/>
    <col min="13572" max="13572" width="11.7109375" customWidth="1"/>
    <col min="13573" max="13573" width="12.85546875" customWidth="1"/>
    <col min="13574" max="13574" width="12.42578125" customWidth="1"/>
    <col min="13575" max="13575" width="14.85546875" customWidth="1"/>
    <col min="13824" max="13824" width="85.42578125" customWidth="1"/>
    <col min="13825" max="13825" width="15.7109375" customWidth="1"/>
    <col min="13826" max="13826" width="14" customWidth="1"/>
    <col min="13827" max="13827" width="13" customWidth="1"/>
    <col min="13828" max="13828" width="11.7109375" customWidth="1"/>
    <col min="13829" max="13829" width="12.85546875" customWidth="1"/>
    <col min="13830" max="13830" width="12.42578125" customWidth="1"/>
    <col min="13831" max="13831" width="14.85546875" customWidth="1"/>
    <col min="14080" max="14080" width="85.42578125" customWidth="1"/>
    <col min="14081" max="14081" width="15.7109375" customWidth="1"/>
    <col min="14082" max="14082" width="14" customWidth="1"/>
    <col min="14083" max="14083" width="13" customWidth="1"/>
    <col min="14084" max="14084" width="11.7109375" customWidth="1"/>
    <col min="14085" max="14085" width="12.85546875" customWidth="1"/>
    <col min="14086" max="14086" width="12.42578125" customWidth="1"/>
    <col min="14087" max="14087" width="14.85546875" customWidth="1"/>
    <col min="14336" max="14336" width="85.42578125" customWidth="1"/>
    <col min="14337" max="14337" width="15.7109375" customWidth="1"/>
    <col min="14338" max="14338" width="14" customWidth="1"/>
    <col min="14339" max="14339" width="13" customWidth="1"/>
    <col min="14340" max="14340" width="11.7109375" customWidth="1"/>
    <col min="14341" max="14341" width="12.85546875" customWidth="1"/>
    <col min="14342" max="14342" width="12.42578125" customWidth="1"/>
    <col min="14343" max="14343" width="14.85546875" customWidth="1"/>
    <col min="14592" max="14592" width="85.42578125" customWidth="1"/>
    <col min="14593" max="14593" width="15.7109375" customWidth="1"/>
    <col min="14594" max="14594" width="14" customWidth="1"/>
    <col min="14595" max="14595" width="13" customWidth="1"/>
    <col min="14596" max="14596" width="11.7109375" customWidth="1"/>
    <col min="14597" max="14597" width="12.85546875" customWidth="1"/>
    <col min="14598" max="14598" width="12.42578125" customWidth="1"/>
    <col min="14599" max="14599" width="14.85546875" customWidth="1"/>
    <col min="14848" max="14848" width="85.42578125" customWidth="1"/>
    <col min="14849" max="14849" width="15.7109375" customWidth="1"/>
    <col min="14850" max="14850" width="14" customWidth="1"/>
    <col min="14851" max="14851" width="13" customWidth="1"/>
    <col min="14852" max="14852" width="11.7109375" customWidth="1"/>
    <col min="14853" max="14853" width="12.85546875" customWidth="1"/>
    <col min="14854" max="14854" width="12.42578125" customWidth="1"/>
    <col min="14855" max="14855" width="14.85546875" customWidth="1"/>
    <col min="15104" max="15104" width="85.42578125" customWidth="1"/>
    <col min="15105" max="15105" width="15.7109375" customWidth="1"/>
    <col min="15106" max="15106" width="14" customWidth="1"/>
    <col min="15107" max="15107" width="13" customWidth="1"/>
    <col min="15108" max="15108" width="11.7109375" customWidth="1"/>
    <col min="15109" max="15109" width="12.85546875" customWidth="1"/>
    <col min="15110" max="15110" width="12.42578125" customWidth="1"/>
    <col min="15111" max="15111" width="14.85546875" customWidth="1"/>
    <col min="15360" max="15360" width="85.42578125" customWidth="1"/>
    <col min="15361" max="15361" width="15.7109375" customWidth="1"/>
    <col min="15362" max="15362" width="14" customWidth="1"/>
    <col min="15363" max="15363" width="13" customWidth="1"/>
    <col min="15364" max="15364" width="11.7109375" customWidth="1"/>
    <col min="15365" max="15365" width="12.85546875" customWidth="1"/>
    <col min="15366" max="15366" width="12.42578125" customWidth="1"/>
    <col min="15367" max="15367" width="14.85546875" customWidth="1"/>
    <col min="15616" max="15616" width="85.42578125" customWidth="1"/>
    <col min="15617" max="15617" width="15.7109375" customWidth="1"/>
    <col min="15618" max="15618" width="14" customWidth="1"/>
    <col min="15619" max="15619" width="13" customWidth="1"/>
    <col min="15620" max="15620" width="11.7109375" customWidth="1"/>
    <col min="15621" max="15621" width="12.85546875" customWidth="1"/>
    <col min="15622" max="15622" width="12.42578125" customWidth="1"/>
    <col min="15623" max="15623" width="14.85546875" customWidth="1"/>
    <col min="15872" max="15872" width="85.42578125" customWidth="1"/>
    <col min="15873" max="15873" width="15.7109375" customWidth="1"/>
    <col min="15874" max="15874" width="14" customWidth="1"/>
    <col min="15875" max="15875" width="13" customWidth="1"/>
    <col min="15876" max="15876" width="11.7109375" customWidth="1"/>
    <col min="15877" max="15877" width="12.85546875" customWidth="1"/>
    <col min="15878" max="15878" width="12.42578125" customWidth="1"/>
    <col min="15879" max="15879" width="14.85546875" customWidth="1"/>
    <col min="16128" max="16128" width="85.42578125" customWidth="1"/>
    <col min="16129" max="16129" width="15.7109375" customWidth="1"/>
    <col min="16130" max="16130" width="14" customWidth="1"/>
    <col min="16131" max="16131" width="13" customWidth="1"/>
    <col min="16132" max="16132" width="11.7109375" customWidth="1"/>
    <col min="16133" max="16133" width="12.85546875" customWidth="1"/>
    <col min="16134" max="16134" width="12.42578125" customWidth="1"/>
    <col min="16135" max="16135" width="14.85546875" customWidth="1"/>
  </cols>
  <sheetData>
    <row r="1" spans="1:12" ht="18" x14ac:dyDescent="0.25">
      <c r="A1" s="1" t="s">
        <v>209</v>
      </c>
    </row>
    <row r="2" spans="1:12" ht="15.75" x14ac:dyDescent="0.25">
      <c r="A2" s="16" t="s">
        <v>77</v>
      </c>
      <c r="B2" s="17"/>
      <c r="C2" s="17"/>
      <c r="D2" s="17"/>
      <c r="E2" s="17"/>
      <c r="F2" s="17"/>
      <c r="G2" s="17"/>
      <c r="H2" s="17"/>
    </row>
    <row r="3" spans="1:12" ht="15.75" x14ac:dyDescent="0.25">
      <c r="A3" s="16" t="s">
        <v>146</v>
      </c>
      <c r="B3" s="17"/>
      <c r="C3" s="17"/>
      <c r="D3" s="17"/>
      <c r="E3" s="17"/>
      <c r="F3" s="17"/>
      <c r="G3" s="17"/>
      <c r="H3" s="17"/>
    </row>
    <row r="4" spans="1:12" x14ac:dyDescent="0.25">
      <c r="A4" s="2" t="s">
        <v>0</v>
      </c>
    </row>
    <row r="5" spans="1:12" ht="15.75" thickBot="1" x14ac:dyDescent="0.3"/>
    <row r="6" spans="1:12" ht="90" x14ac:dyDescent="0.25">
      <c r="A6" s="349" t="s">
        <v>1</v>
      </c>
      <c r="B6" s="74"/>
      <c r="C6" s="74"/>
      <c r="D6" s="74"/>
      <c r="E6" s="260" t="s">
        <v>210</v>
      </c>
      <c r="F6" s="75" t="s">
        <v>211</v>
      </c>
      <c r="G6" s="75" t="s">
        <v>212</v>
      </c>
      <c r="H6" s="75" t="s">
        <v>213</v>
      </c>
      <c r="I6" s="75" t="s">
        <v>214</v>
      </c>
      <c r="J6" s="75" t="s">
        <v>215</v>
      </c>
      <c r="K6" s="74"/>
      <c r="L6" s="74"/>
    </row>
    <row r="7" spans="1:12" ht="15" customHeight="1" x14ac:dyDescent="0.25">
      <c r="A7" s="512"/>
      <c r="B7" s="18" t="s">
        <v>2</v>
      </c>
      <c r="C7" s="18" t="s">
        <v>3</v>
      </c>
      <c r="D7" s="18" t="s">
        <v>205</v>
      </c>
      <c r="E7" s="325"/>
      <c r="F7" s="3"/>
      <c r="G7" s="3"/>
      <c r="H7" s="3"/>
      <c r="I7" s="3"/>
      <c r="J7" s="3"/>
      <c r="K7" s="18" t="s">
        <v>224</v>
      </c>
      <c r="L7" s="18" t="s">
        <v>123</v>
      </c>
    </row>
    <row r="8" spans="1:12" x14ac:dyDescent="0.25">
      <c r="A8" s="513"/>
      <c r="B8" s="19" t="s">
        <v>230</v>
      </c>
      <c r="C8" s="19" t="s">
        <v>4</v>
      </c>
      <c r="D8" s="19" t="s">
        <v>113</v>
      </c>
      <c r="E8" s="329" t="s">
        <v>33</v>
      </c>
      <c r="F8" s="4" t="s">
        <v>34</v>
      </c>
      <c r="G8" s="4" t="s">
        <v>35</v>
      </c>
      <c r="H8" s="4" t="s">
        <v>36</v>
      </c>
      <c r="I8" s="4" t="s">
        <v>37</v>
      </c>
      <c r="J8" s="4" t="s">
        <v>38</v>
      </c>
      <c r="K8" s="19" t="s">
        <v>5</v>
      </c>
      <c r="L8" s="19" t="s">
        <v>124</v>
      </c>
    </row>
    <row r="9" spans="1:12" ht="15.75" thickBot="1" x14ac:dyDescent="0.3">
      <c r="A9" s="514"/>
      <c r="B9" s="19"/>
      <c r="C9" s="73"/>
      <c r="D9" s="73">
        <v>2021</v>
      </c>
      <c r="E9" s="329"/>
      <c r="F9" s="4"/>
      <c r="G9" s="4"/>
      <c r="H9" s="4"/>
      <c r="I9" s="4"/>
      <c r="J9" s="4"/>
      <c r="K9" s="19">
        <v>2021</v>
      </c>
      <c r="L9" s="19">
        <v>2021</v>
      </c>
    </row>
    <row r="10" spans="1:12" x14ac:dyDescent="0.25">
      <c r="A10" s="26" t="s">
        <v>6</v>
      </c>
      <c r="B10" s="20"/>
      <c r="C10" s="20"/>
      <c r="D10" s="20"/>
      <c r="E10" s="53"/>
      <c r="F10" s="21"/>
      <c r="G10" s="268"/>
      <c r="H10" s="268"/>
      <c r="I10" s="268"/>
      <c r="J10" s="268"/>
      <c r="K10" s="20"/>
      <c r="L10" s="20"/>
    </row>
    <row r="11" spans="1:12" x14ac:dyDescent="0.25">
      <c r="A11" s="27" t="s">
        <v>7</v>
      </c>
      <c r="B11" s="78">
        <v>213372717</v>
      </c>
      <c r="C11" s="262">
        <v>213372717</v>
      </c>
      <c r="D11" s="78">
        <v>213372717</v>
      </c>
      <c r="E11" s="79">
        <v>1740318</v>
      </c>
      <c r="F11" s="80">
        <v>691369</v>
      </c>
      <c r="G11" s="80">
        <v>15000000</v>
      </c>
      <c r="H11" s="80">
        <v>2860000</v>
      </c>
      <c r="I11" s="80">
        <v>10000000</v>
      </c>
      <c r="J11" s="80">
        <v>7697004</v>
      </c>
      <c r="K11" s="78">
        <v>37988691</v>
      </c>
      <c r="L11" s="78">
        <v>251361408</v>
      </c>
    </row>
    <row r="12" spans="1:12" x14ac:dyDescent="0.25">
      <c r="A12" s="27" t="s">
        <v>8</v>
      </c>
      <c r="B12" s="78"/>
      <c r="C12" s="81"/>
      <c r="D12" s="81"/>
      <c r="E12" s="79"/>
      <c r="F12" s="80"/>
      <c r="G12" s="80"/>
      <c r="H12" s="80"/>
      <c r="I12" s="80"/>
      <c r="J12" s="80"/>
      <c r="K12" s="78"/>
      <c r="L12" s="78"/>
    </row>
    <row r="13" spans="1:12" x14ac:dyDescent="0.25">
      <c r="A13" s="28" t="s">
        <v>9</v>
      </c>
      <c r="B13" s="81">
        <v>213372717</v>
      </c>
      <c r="C13" s="81">
        <v>213372717</v>
      </c>
      <c r="D13" s="81">
        <v>213372717</v>
      </c>
      <c r="E13" s="83">
        <v>1740318</v>
      </c>
      <c r="F13" s="84">
        <v>691369</v>
      </c>
      <c r="G13" s="84">
        <v>15000000</v>
      </c>
      <c r="H13" s="84">
        <v>2860000</v>
      </c>
      <c r="I13" s="84">
        <v>10000000</v>
      </c>
      <c r="J13" s="84">
        <v>7697004</v>
      </c>
      <c r="K13" s="82">
        <v>37988691</v>
      </c>
      <c r="L13" s="82">
        <v>251361408</v>
      </c>
    </row>
    <row r="14" spans="1:12" x14ac:dyDescent="0.25">
      <c r="A14" s="28" t="s">
        <v>78</v>
      </c>
      <c r="B14" s="81">
        <v>112000000</v>
      </c>
      <c r="C14" s="81">
        <v>112000000</v>
      </c>
      <c r="D14" s="81">
        <v>112000000</v>
      </c>
      <c r="E14" s="83"/>
      <c r="F14" s="84"/>
      <c r="G14" s="84"/>
      <c r="H14" s="84"/>
      <c r="I14" s="84"/>
      <c r="J14" s="84"/>
      <c r="K14" s="82">
        <v>0</v>
      </c>
      <c r="L14" s="82">
        <v>112000000</v>
      </c>
    </row>
    <row r="15" spans="1:12" x14ac:dyDescent="0.25">
      <c r="A15" s="28" t="s">
        <v>97</v>
      </c>
      <c r="B15" s="81">
        <v>15039000</v>
      </c>
      <c r="C15" s="81">
        <v>15039000</v>
      </c>
      <c r="D15" s="81">
        <v>15039000</v>
      </c>
      <c r="E15" s="83"/>
      <c r="F15" s="84"/>
      <c r="G15" s="84"/>
      <c r="H15" s="84"/>
      <c r="I15" s="84"/>
      <c r="J15" s="84"/>
      <c r="K15" s="82">
        <v>0</v>
      </c>
      <c r="L15" s="82">
        <v>15039000</v>
      </c>
    </row>
    <row r="16" spans="1:12" x14ac:dyDescent="0.25">
      <c r="A16" s="28" t="s">
        <v>98</v>
      </c>
      <c r="B16" s="81">
        <v>8132000</v>
      </c>
      <c r="C16" s="81">
        <v>8132000</v>
      </c>
      <c r="D16" s="81">
        <v>8132000</v>
      </c>
      <c r="E16" s="83"/>
      <c r="F16" s="84"/>
      <c r="G16" s="84">
        <v>15000000</v>
      </c>
      <c r="H16" s="84"/>
      <c r="I16" s="84"/>
      <c r="J16" s="84"/>
      <c r="K16" s="82">
        <v>15000000</v>
      </c>
      <c r="L16" s="82">
        <v>23132000</v>
      </c>
    </row>
    <row r="17" spans="1:12" x14ac:dyDescent="0.25">
      <c r="A17" s="28" t="s">
        <v>99</v>
      </c>
      <c r="B17" s="81">
        <v>3697000</v>
      </c>
      <c r="C17" s="81">
        <v>3697000</v>
      </c>
      <c r="D17" s="81">
        <v>3697000</v>
      </c>
      <c r="E17" s="83"/>
      <c r="F17" s="84"/>
      <c r="G17" s="84"/>
      <c r="H17" s="84"/>
      <c r="I17" s="84"/>
      <c r="J17" s="84"/>
      <c r="K17" s="82">
        <v>0</v>
      </c>
      <c r="L17" s="82">
        <v>3697000</v>
      </c>
    </row>
    <row r="18" spans="1:12" x14ac:dyDescent="0.25">
      <c r="A18" s="28" t="s">
        <v>100</v>
      </c>
      <c r="B18" s="81">
        <v>19875000</v>
      </c>
      <c r="C18" s="81">
        <v>19875000</v>
      </c>
      <c r="D18" s="81">
        <v>19875000</v>
      </c>
      <c r="E18" s="83"/>
      <c r="F18" s="84"/>
      <c r="G18" s="84"/>
      <c r="H18" s="84"/>
      <c r="I18" s="84"/>
      <c r="J18" s="84"/>
      <c r="K18" s="82">
        <v>0</v>
      </c>
      <c r="L18" s="82">
        <v>19875000</v>
      </c>
    </row>
    <row r="19" spans="1:12" x14ac:dyDescent="0.25">
      <c r="A19" s="28" t="s">
        <v>101</v>
      </c>
      <c r="B19" s="81">
        <v>70000</v>
      </c>
      <c r="C19" s="81">
        <v>70000</v>
      </c>
      <c r="D19" s="81">
        <v>70000</v>
      </c>
      <c r="E19" s="83"/>
      <c r="F19" s="84"/>
      <c r="G19" s="84"/>
      <c r="H19" s="84"/>
      <c r="I19" s="84"/>
      <c r="J19" s="84"/>
      <c r="K19" s="82">
        <v>0</v>
      </c>
      <c r="L19" s="82">
        <v>70000</v>
      </c>
    </row>
    <row r="20" spans="1:12" x14ac:dyDescent="0.25">
      <c r="A20" s="28" t="s">
        <v>144</v>
      </c>
      <c r="B20" s="81">
        <v>52711627</v>
      </c>
      <c r="C20" s="81">
        <v>52711627</v>
      </c>
      <c r="D20" s="81">
        <v>52711627</v>
      </c>
      <c r="E20" s="83"/>
      <c r="F20" s="84">
        <v>691369</v>
      </c>
      <c r="G20" s="84"/>
      <c r="H20" s="84"/>
      <c r="I20" s="84">
        <v>10000000</v>
      </c>
      <c r="J20" s="84">
        <v>7697004</v>
      </c>
      <c r="K20" s="82">
        <v>18388373</v>
      </c>
      <c r="L20" s="82">
        <v>71100000</v>
      </c>
    </row>
    <row r="21" spans="1:12" x14ac:dyDescent="0.25">
      <c r="A21" s="28" t="s">
        <v>145</v>
      </c>
      <c r="B21" s="81">
        <v>1848090</v>
      </c>
      <c r="C21" s="81">
        <v>1848090</v>
      </c>
      <c r="D21" s="81">
        <v>1848090</v>
      </c>
      <c r="E21" s="83">
        <v>1740318</v>
      </c>
      <c r="F21" s="84"/>
      <c r="G21" s="84"/>
      <c r="H21" s="84">
        <v>2860000</v>
      </c>
      <c r="I21" s="84"/>
      <c r="J21" s="84"/>
      <c r="K21" s="82">
        <v>4600318</v>
      </c>
      <c r="L21" s="82">
        <v>6448408</v>
      </c>
    </row>
    <row r="22" spans="1:12" x14ac:dyDescent="0.25">
      <c r="A22" s="29" t="s">
        <v>14</v>
      </c>
      <c r="B22" s="78"/>
      <c r="C22" s="81"/>
      <c r="D22" s="81"/>
      <c r="E22" s="86"/>
      <c r="F22" s="87"/>
      <c r="G22" s="87"/>
      <c r="H22" s="87"/>
      <c r="I22" s="87"/>
      <c r="J22" s="87"/>
      <c r="K22" s="82"/>
      <c r="L22" s="82"/>
    </row>
    <row r="23" spans="1:12" x14ac:dyDescent="0.25">
      <c r="A23" s="28" t="s">
        <v>15</v>
      </c>
      <c r="B23" s="81">
        <v>3584680</v>
      </c>
      <c r="C23" s="82">
        <v>3584680</v>
      </c>
      <c r="D23" s="81">
        <v>3584680</v>
      </c>
      <c r="E23" s="83"/>
      <c r="F23" s="84"/>
      <c r="G23" s="84"/>
      <c r="H23" s="84"/>
      <c r="I23" s="84"/>
      <c r="J23" s="84"/>
      <c r="K23" s="82">
        <v>0</v>
      </c>
      <c r="L23" s="82">
        <v>3584680</v>
      </c>
    </row>
    <row r="24" spans="1:12" x14ac:dyDescent="0.25">
      <c r="A24" s="28" t="s">
        <v>16</v>
      </c>
      <c r="B24" s="81">
        <v>21107131</v>
      </c>
      <c r="C24" s="82">
        <v>21107131</v>
      </c>
      <c r="D24" s="81">
        <v>21107131</v>
      </c>
      <c r="E24" s="83"/>
      <c r="F24" s="23">
        <v>509108</v>
      </c>
      <c r="G24" s="84">
        <v>9910449</v>
      </c>
      <c r="H24" s="84">
        <v>1460000</v>
      </c>
      <c r="I24" s="84">
        <v>2207712</v>
      </c>
      <c r="J24" s="84"/>
      <c r="K24" s="82">
        <v>14087269</v>
      </c>
      <c r="L24" s="82">
        <v>35194400</v>
      </c>
    </row>
    <row r="25" spans="1:12" x14ac:dyDescent="0.25">
      <c r="A25" s="28" t="s">
        <v>17</v>
      </c>
      <c r="B25" s="81">
        <v>13017131</v>
      </c>
      <c r="C25" s="82">
        <v>13017131</v>
      </c>
      <c r="D25" s="81">
        <v>13017131</v>
      </c>
      <c r="E25" s="83"/>
      <c r="F25" s="23">
        <v>509108</v>
      </c>
      <c r="G25" s="84">
        <v>7517479</v>
      </c>
      <c r="H25" s="84">
        <v>960000</v>
      </c>
      <c r="I25" s="84">
        <v>2207712</v>
      </c>
      <c r="J25" s="84"/>
      <c r="K25" s="82">
        <v>11194299</v>
      </c>
      <c r="L25" s="82">
        <v>24211430</v>
      </c>
    </row>
    <row r="26" spans="1:12" x14ac:dyDescent="0.25">
      <c r="A26" s="28" t="s">
        <v>18</v>
      </c>
      <c r="B26" s="81">
        <v>8090000</v>
      </c>
      <c r="C26" s="82">
        <v>8090000</v>
      </c>
      <c r="D26" s="81">
        <v>8090000</v>
      </c>
      <c r="E26" s="83"/>
      <c r="F26" s="23"/>
      <c r="G26" s="84">
        <v>2392970</v>
      </c>
      <c r="H26" s="84">
        <v>500000</v>
      </c>
      <c r="I26" s="84"/>
      <c r="J26" s="84"/>
      <c r="K26" s="82">
        <v>2892970</v>
      </c>
      <c r="L26" s="82">
        <v>10982970</v>
      </c>
    </row>
    <row r="27" spans="1:12" x14ac:dyDescent="0.25">
      <c r="A27" s="28" t="s">
        <v>19</v>
      </c>
      <c r="B27" s="81">
        <v>5329224</v>
      </c>
      <c r="C27" s="82">
        <v>5329224</v>
      </c>
      <c r="D27" s="81">
        <v>5329224</v>
      </c>
      <c r="E27" s="83"/>
      <c r="F27" s="23">
        <v>172079</v>
      </c>
      <c r="G27" s="84">
        <v>2917910</v>
      </c>
      <c r="H27" s="84">
        <v>360400</v>
      </c>
      <c r="I27" s="84">
        <v>746207</v>
      </c>
      <c r="J27" s="84">
        <v>-1054912</v>
      </c>
      <c r="K27" s="82">
        <v>3141684</v>
      </c>
      <c r="L27" s="82">
        <v>8470908</v>
      </c>
    </row>
    <row r="28" spans="1:12" x14ac:dyDescent="0.25">
      <c r="A28" s="28" t="s">
        <v>20</v>
      </c>
      <c r="B28" s="81">
        <v>250433</v>
      </c>
      <c r="C28" s="82">
        <v>250433</v>
      </c>
      <c r="D28" s="81">
        <v>250433</v>
      </c>
      <c r="E28" s="83"/>
      <c r="F28" s="23">
        <v>10182</v>
      </c>
      <c r="G28" s="84">
        <v>171641</v>
      </c>
      <c r="H28" s="84">
        <v>19200</v>
      </c>
      <c r="I28" s="84">
        <v>44154</v>
      </c>
      <c r="J28" s="84">
        <v>-9000</v>
      </c>
      <c r="K28" s="82">
        <v>236177</v>
      </c>
      <c r="L28" s="82">
        <v>486610</v>
      </c>
    </row>
    <row r="29" spans="1:12" x14ac:dyDescent="0.25">
      <c r="A29" s="28" t="s">
        <v>21</v>
      </c>
      <c r="B29" s="81">
        <v>39902891</v>
      </c>
      <c r="C29" s="263">
        <v>39902891</v>
      </c>
      <c r="D29" s="82">
        <v>39902891</v>
      </c>
      <c r="E29" s="83"/>
      <c r="F29" s="23"/>
      <c r="G29" s="84">
        <v>2000000</v>
      </c>
      <c r="H29" s="84">
        <v>1020400</v>
      </c>
      <c r="I29" s="84">
        <v>2001927</v>
      </c>
      <c r="J29" s="84">
        <v>3224461</v>
      </c>
      <c r="K29" s="82">
        <v>8246788</v>
      </c>
      <c r="L29" s="82">
        <v>48149679</v>
      </c>
    </row>
    <row r="30" spans="1:12" x14ac:dyDescent="0.25">
      <c r="A30" s="28" t="s">
        <v>22</v>
      </c>
      <c r="B30" s="272">
        <v>38.5</v>
      </c>
      <c r="C30" s="276">
        <v>38.5</v>
      </c>
      <c r="D30" s="272">
        <v>38.5</v>
      </c>
      <c r="E30" s="273"/>
      <c r="F30" s="274"/>
      <c r="G30" s="274">
        <v>13</v>
      </c>
      <c r="H30" s="274">
        <v>2</v>
      </c>
      <c r="I30" s="274">
        <v>6.5</v>
      </c>
      <c r="J30" s="274"/>
      <c r="K30" s="24">
        <v>21.5</v>
      </c>
      <c r="L30" s="24">
        <v>60</v>
      </c>
    </row>
    <row r="31" spans="1:12" ht="15.75" thickBot="1" x14ac:dyDescent="0.3">
      <c r="A31" s="30" t="s">
        <v>23</v>
      </c>
      <c r="B31" s="88">
        <v>143198358</v>
      </c>
      <c r="C31" s="91">
        <v>143198358</v>
      </c>
      <c r="D31" s="88">
        <v>143198358</v>
      </c>
      <c r="E31" s="89">
        <v>1740318</v>
      </c>
      <c r="F31" s="90"/>
      <c r="G31" s="90"/>
      <c r="H31" s="90"/>
      <c r="I31" s="90">
        <v>5000000</v>
      </c>
      <c r="J31" s="90">
        <v>5536455</v>
      </c>
      <c r="K31" s="91">
        <v>12276773</v>
      </c>
      <c r="L31" s="91">
        <v>155475131</v>
      </c>
    </row>
  </sheetData>
  <mergeCells count="1">
    <mergeCell ref="A7:A9"/>
  </mergeCells>
  <pageMargins left="0.70866141732283472" right="0.35433070866141736" top="0.78740157480314965" bottom="0.78740157480314965" header="0.31496062992125984" footer="0.31496062992125984"/>
  <pageSetup paperSize="9" scale="58" orientation="landscape" r:id="rId1"/>
  <headerFooter>
    <oddHeader>&amp;RKapitola C.VI
&amp;"-,Tučné"Tabulka č.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C.VI.1</vt:lpstr>
      <vt:lpstr>C.VI.1a</vt:lpstr>
      <vt:lpstr>C.VI.1b</vt:lpstr>
      <vt:lpstr>C.VI.1c</vt:lpstr>
      <vt:lpstr>C.VI.1d</vt:lpstr>
      <vt:lpstr>C.VI.2</vt:lpstr>
      <vt:lpstr>C.VI.3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Palivcová Markéta</dc:creator>
  <cp:lastModifiedBy>Hošková Markéta</cp:lastModifiedBy>
  <cp:lastPrinted>2021-07-22T05:55:03Z</cp:lastPrinted>
  <dcterms:created xsi:type="dcterms:W3CDTF">2016-03-01T07:37:53Z</dcterms:created>
  <dcterms:modified xsi:type="dcterms:W3CDTF">2021-08-02T07:06:45Z</dcterms:modified>
</cp:coreProperties>
</file>